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Z:\interdev\pdf\dcyf\"/>
    </mc:Choice>
  </mc:AlternateContent>
  <xr:revisionPtr revIDLastSave="0" documentId="8_{CB8E566E-B5A5-4456-8A59-71BDF4CC6A50}" xr6:coauthVersionLast="36" xr6:coauthVersionMax="36" xr10:uidLastSave="{00000000-0000-0000-0000-000000000000}"/>
  <bookViews>
    <workbookView xWindow="0" yWindow="0" windowWidth="16800" windowHeight="6750" activeTab="1" xr2:uid="{00000000-000D-0000-FFFF-FFFF00000000}"/>
  </bookViews>
  <sheets>
    <sheet name="INSTRUCTIONS" sheetId="6" r:id="rId1"/>
    <sheet name="MONTHLY ROSTER" sheetId="1" r:id="rId2"/>
    <sheet name="MONTHLY INVOICE" sheetId="3" r:id="rId3"/>
    <sheet name="Sheet4" sheetId="5" state="hidden" r:id="rId4"/>
    <sheet name="RATES" sheetId="4" state="hidden" r:id="rId5"/>
  </sheets>
  <definedNames>
    <definedName name="_xlnm._FilterDatabase" localSheetId="2" hidden="1">'MONTHLY INVOICE'!$A$12:$AK$39</definedName>
    <definedName name="_xlnm.Print_Area" localSheetId="0">INSTRUCTIONS!$A$1:$B$32</definedName>
    <definedName name="_xlnm.Print_Area" localSheetId="2">'MONTHLY INVOICE'!$A$1:$AE$49</definedName>
    <definedName name="_xlnm.Print_Area" localSheetId="1">'MONTHLY ROSTER'!$A$1:$H$45</definedName>
    <definedName name="_xlnm.Print_Titles" localSheetId="2">'MONTHLY INVOICE'!$12:$12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3" l="1"/>
  <c r="AG32" i="3"/>
  <c r="AG29" i="3"/>
  <c r="AG24" i="3"/>
  <c r="AG21" i="3"/>
  <c r="AG16" i="3"/>
  <c r="AF39" i="3"/>
  <c r="AG39" i="3" s="1"/>
  <c r="AF38" i="3"/>
  <c r="AG38" i="3" s="1"/>
  <c r="AF37" i="3"/>
  <c r="AF36" i="3"/>
  <c r="AG36" i="3" s="1"/>
  <c r="AF35" i="3"/>
  <c r="AG35" i="3" s="1"/>
  <c r="AF34" i="3"/>
  <c r="AG34" i="3" s="1"/>
  <c r="AF33" i="3"/>
  <c r="AG33" i="3" s="1"/>
  <c r="AF32" i="3"/>
  <c r="AF31" i="3"/>
  <c r="AG31" i="3" s="1"/>
  <c r="AF30" i="3"/>
  <c r="AG30" i="3" s="1"/>
  <c r="AF29" i="3"/>
  <c r="AF28" i="3"/>
  <c r="AG28" i="3" s="1"/>
  <c r="AF27" i="3"/>
  <c r="AG27" i="3" s="1"/>
  <c r="AF26" i="3"/>
  <c r="AG26" i="3" s="1"/>
  <c r="AF25" i="3"/>
  <c r="AG25" i="3" s="1"/>
  <c r="AF24" i="3"/>
  <c r="AF23" i="3"/>
  <c r="AG23" i="3" s="1"/>
  <c r="AF22" i="3"/>
  <c r="AG22" i="3" s="1"/>
  <c r="AF21" i="3"/>
  <c r="AF20" i="3"/>
  <c r="AG20" i="3" s="1"/>
  <c r="AF19" i="3"/>
  <c r="AG19" i="3" s="1"/>
  <c r="AF18" i="3"/>
  <c r="AG18" i="3" s="1"/>
  <c r="AF17" i="3"/>
  <c r="AG17" i="3" s="1"/>
  <c r="AF16" i="3"/>
  <c r="AF15" i="3"/>
  <c r="AG15" i="3" s="1"/>
  <c r="AF14" i="3"/>
  <c r="AG14" i="3" s="1"/>
  <c r="AF13" i="3"/>
  <c r="AG13" i="3" s="1"/>
  <c r="A24" i="6" l="1"/>
  <c r="A25" i="6" s="1"/>
  <c r="A14" i="6" l="1"/>
  <c r="A15" i="6" s="1"/>
  <c r="A16" i="6" s="1"/>
  <c r="A17" i="6" s="1"/>
  <c r="A18" i="6" s="1"/>
  <c r="A19" i="6" s="1"/>
  <c r="A20" i="6" s="1"/>
  <c r="A4" i="6"/>
  <c r="A5" i="6" s="1"/>
  <c r="A6" i="6" s="1"/>
  <c r="A7" i="6" s="1"/>
  <c r="A8" i="6" s="1"/>
  <c r="A9" i="6" s="1"/>
  <c r="A10" i="6" s="1"/>
  <c r="P39" i="3" l="1"/>
  <c r="P38" i="3"/>
  <c r="P37" i="3"/>
  <c r="P36" i="3"/>
  <c r="P35" i="3"/>
  <c r="P34" i="3"/>
  <c r="P33" i="3"/>
  <c r="P32" i="3"/>
  <c r="P31" i="3"/>
  <c r="P30" i="3"/>
  <c r="P29" i="3"/>
  <c r="P28" i="3"/>
  <c r="P27" i="3"/>
  <c r="P26" i="3"/>
  <c r="P25" i="3"/>
  <c r="P24" i="3"/>
  <c r="P23" i="3"/>
  <c r="P22" i="3"/>
  <c r="P21" i="3"/>
  <c r="P20" i="3"/>
  <c r="P19" i="3"/>
  <c r="P18" i="3"/>
  <c r="P17" i="3"/>
  <c r="P16" i="3"/>
  <c r="P15" i="3"/>
  <c r="P14" i="3"/>
  <c r="C5" i="3" l="1"/>
  <c r="C4" i="3"/>
  <c r="C3" i="3"/>
  <c r="L13" i="3"/>
  <c r="AK39" i="3"/>
  <c r="L39" i="3"/>
  <c r="H39" i="3"/>
  <c r="G39" i="3"/>
  <c r="E39" i="3"/>
  <c r="D39" i="3"/>
  <c r="C39" i="3"/>
  <c r="B39" i="3"/>
  <c r="A39" i="3"/>
  <c r="AK38" i="3"/>
  <c r="L38" i="3"/>
  <c r="H38" i="3"/>
  <c r="G38" i="3"/>
  <c r="E38" i="3"/>
  <c r="D38" i="3"/>
  <c r="C38" i="3"/>
  <c r="B38" i="3"/>
  <c r="A38" i="3"/>
  <c r="AK37" i="3"/>
  <c r="L37" i="3"/>
  <c r="H37" i="3"/>
  <c r="G37" i="3"/>
  <c r="E37" i="3"/>
  <c r="D37" i="3"/>
  <c r="C37" i="3"/>
  <c r="B37" i="3"/>
  <c r="A37" i="3"/>
  <c r="AK36" i="3"/>
  <c r="L36" i="3"/>
  <c r="H36" i="3"/>
  <c r="G36" i="3"/>
  <c r="E36" i="3"/>
  <c r="D36" i="3"/>
  <c r="C36" i="3"/>
  <c r="B36" i="3"/>
  <c r="A36" i="3"/>
  <c r="AK35" i="3"/>
  <c r="L35" i="3"/>
  <c r="H35" i="3"/>
  <c r="G35" i="3"/>
  <c r="E35" i="3"/>
  <c r="D35" i="3"/>
  <c r="C35" i="3"/>
  <c r="B35" i="3"/>
  <c r="A35" i="3"/>
  <c r="AK34" i="3"/>
  <c r="L34" i="3"/>
  <c r="H34" i="3"/>
  <c r="G34" i="3"/>
  <c r="E34" i="3"/>
  <c r="D34" i="3"/>
  <c r="C34" i="3"/>
  <c r="B34" i="3"/>
  <c r="A34" i="3"/>
  <c r="AK33" i="3"/>
  <c r="L33" i="3"/>
  <c r="H33" i="3"/>
  <c r="G33" i="3"/>
  <c r="E33" i="3"/>
  <c r="D33" i="3"/>
  <c r="C33" i="3"/>
  <c r="B33" i="3"/>
  <c r="A33" i="3"/>
  <c r="AK32" i="3"/>
  <c r="L32" i="3"/>
  <c r="H32" i="3"/>
  <c r="G32" i="3"/>
  <c r="E32" i="3"/>
  <c r="D32" i="3"/>
  <c r="C32" i="3"/>
  <c r="B32" i="3"/>
  <c r="A32" i="3"/>
  <c r="AK31" i="3"/>
  <c r="L31" i="3"/>
  <c r="H31" i="3"/>
  <c r="G31" i="3"/>
  <c r="E31" i="3"/>
  <c r="D31" i="3"/>
  <c r="C31" i="3"/>
  <c r="B31" i="3"/>
  <c r="A31" i="3"/>
  <c r="AK30" i="3"/>
  <c r="L30" i="3"/>
  <c r="H30" i="3"/>
  <c r="G30" i="3"/>
  <c r="E30" i="3"/>
  <c r="D30" i="3"/>
  <c r="C30" i="3"/>
  <c r="B30" i="3"/>
  <c r="A30" i="3"/>
  <c r="AK29" i="3"/>
  <c r="L29" i="3"/>
  <c r="H29" i="3"/>
  <c r="G29" i="3"/>
  <c r="E29" i="3"/>
  <c r="D29" i="3"/>
  <c r="C29" i="3"/>
  <c r="B29" i="3"/>
  <c r="A29" i="3"/>
  <c r="AK28" i="3"/>
  <c r="L28" i="3"/>
  <c r="H28" i="3"/>
  <c r="G28" i="3"/>
  <c r="E28" i="3"/>
  <c r="D28" i="3"/>
  <c r="C28" i="3"/>
  <c r="B28" i="3"/>
  <c r="A28" i="3"/>
  <c r="L27" i="3"/>
  <c r="H27" i="3"/>
  <c r="G27" i="3"/>
  <c r="E27" i="3"/>
  <c r="D27" i="3"/>
  <c r="C27" i="3"/>
  <c r="B27" i="3"/>
  <c r="A27" i="3"/>
  <c r="L26" i="3"/>
  <c r="H26" i="3"/>
  <c r="G26" i="3"/>
  <c r="E26" i="3"/>
  <c r="D26" i="3"/>
  <c r="C26" i="3"/>
  <c r="B26" i="3"/>
  <c r="A26" i="3"/>
  <c r="L25" i="3"/>
  <c r="H25" i="3"/>
  <c r="G25" i="3"/>
  <c r="E25" i="3"/>
  <c r="D25" i="3"/>
  <c r="C25" i="3"/>
  <c r="B25" i="3"/>
  <c r="A25" i="3"/>
  <c r="L24" i="3"/>
  <c r="H24" i="3"/>
  <c r="G24" i="3"/>
  <c r="E24" i="3"/>
  <c r="D24" i="3"/>
  <c r="C24" i="3"/>
  <c r="B24" i="3"/>
  <c r="A24" i="3"/>
  <c r="L23" i="3"/>
  <c r="H23" i="3"/>
  <c r="G23" i="3"/>
  <c r="E23" i="3"/>
  <c r="D23" i="3"/>
  <c r="C23" i="3"/>
  <c r="B23" i="3"/>
  <c r="A23" i="3"/>
  <c r="L22" i="3"/>
  <c r="H22" i="3"/>
  <c r="G22" i="3"/>
  <c r="E22" i="3"/>
  <c r="D22" i="3"/>
  <c r="C22" i="3"/>
  <c r="B22" i="3"/>
  <c r="A22" i="3"/>
  <c r="L21" i="3"/>
  <c r="H21" i="3"/>
  <c r="G21" i="3"/>
  <c r="E21" i="3"/>
  <c r="D21" i="3"/>
  <c r="C21" i="3"/>
  <c r="B21" i="3"/>
  <c r="A21" i="3"/>
  <c r="L20" i="3"/>
  <c r="H20" i="3"/>
  <c r="G20" i="3"/>
  <c r="E20" i="3"/>
  <c r="D20" i="3"/>
  <c r="C20" i="3"/>
  <c r="B20" i="3"/>
  <c r="A20" i="3"/>
  <c r="L19" i="3"/>
  <c r="H19" i="3"/>
  <c r="G19" i="3"/>
  <c r="E19" i="3"/>
  <c r="D19" i="3"/>
  <c r="C19" i="3"/>
  <c r="B19" i="3"/>
  <c r="A19" i="3"/>
  <c r="L18" i="3"/>
  <c r="H18" i="3"/>
  <c r="G18" i="3"/>
  <c r="E18" i="3"/>
  <c r="D18" i="3"/>
  <c r="C18" i="3"/>
  <c r="B18" i="3"/>
  <c r="A18" i="3"/>
  <c r="L17" i="3"/>
  <c r="H17" i="3"/>
  <c r="G17" i="3"/>
  <c r="E17" i="3"/>
  <c r="D17" i="3"/>
  <c r="C17" i="3"/>
  <c r="B17" i="3"/>
  <c r="A17" i="3"/>
  <c r="L16" i="3"/>
  <c r="H16" i="3"/>
  <c r="G16" i="3"/>
  <c r="E16" i="3"/>
  <c r="D16" i="3"/>
  <c r="C16" i="3"/>
  <c r="B16" i="3"/>
  <c r="A16" i="3"/>
  <c r="L15" i="3"/>
  <c r="H15" i="3"/>
  <c r="G15" i="3"/>
  <c r="E15" i="3"/>
  <c r="D15" i="3"/>
  <c r="C15" i="3"/>
  <c r="B15" i="3"/>
  <c r="A15" i="3"/>
  <c r="L14" i="3"/>
  <c r="H14" i="3"/>
  <c r="G14" i="3"/>
  <c r="E14" i="3"/>
  <c r="D14" i="3"/>
  <c r="C14" i="3"/>
  <c r="B14" i="3"/>
  <c r="A14" i="3"/>
  <c r="P13" i="3"/>
  <c r="G13" i="3"/>
  <c r="H13" i="3"/>
  <c r="E13" i="3"/>
  <c r="D13" i="3"/>
  <c r="C13" i="3"/>
  <c r="B13" i="3"/>
  <c r="A13" i="3"/>
  <c r="E6" i="3"/>
  <c r="C6" i="3"/>
  <c r="Q35" i="3" l="1"/>
  <c r="R35" i="3" s="1"/>
  <c r="S35" i="3" s="1"/>
  <c r="M34" i="3"/>
  <c r="M29" i="3"/>
  <c r="M25" i="3"/>
  <c r="M21" i="3"/>
  <c r="M17" i="3"/>
  <c r="M16" i="3"/>
  <c r="Q33" i="3"/>
  <c r="R33" i="3" s="1"/>
  <c r="S33" i="3" s="1"/>
  <c r="Q23" i="3"/>
  <c r="R23" i="3" s="1"/>
  <c r="S23" i="3" s="1"/>
  <c r="M19" i="3"/>
  <c r="Q36" i="3"/>
  <c r="R36" i="3" s="1"/>
  <c r="S36" i="3" s="1"/>
  <c r="M32" i="3"/>
  <c r="Y32" i="3" s="1"/>
  <c r="M20" i="3"/>
  <c r="Y20" i="3" s="1"/>
  <c r="M26" i="3"/>
  <c r="M31" i="3"/>
  <c r="M38" i="3"/>
  <c r="M35" i="3"/>
  <c r="Q26" i="3"/>
  <c r="R26" i="3" s="1"/>
  <c r="S26" i="3" s="1"/>
  <c r="Q18" i="3"/>
  <c r="R18" i="3" s="1"/>
  <c r="S18" i="3" s="1"/>
  <c r="M22" i="3"/>
  <c r="M14" i="3"/>
  <c r="M36" i="3"/>
  <c r="Q27" i="3"/>
  <c r="R27" i="3" s="1"/>
  <c r="S27" i="3" s="1"/>
  <c r="Q15" i="3"/>
  <c r="R15" i="3" s="1"/>
  <c r="S15" i="3" s="1"/>
  <c r="M33" i="3"/>
  <c r="Y33" i="3" s="1"/>
  <c r="M23" i="3"/>
  <c r="Q31" i="3"/>
  <c r="R31" i="3" s="1"/>
  <c r="S31" i="3" s="1"/>
  <c r="M30" i="3"/>
  <c r="M28" i="3"/>
  <c r="M24" i="3"/>
  <c r="M39" i="3"/>
  <c r="M18" i="3"/>
  <c r="M37" i="3"/>
  <c r="Q19" i="3"/>
  <c r="R19" i="3" s="1"/>
  <c r="S19" i="3" s="1"/>
  <c r="M27" i="3"/>
  <c r="M15" i="3"/>
  <c r="Q34" i="3"/>
  <c r="R34" i="3" s="1"/>
  <c r="S34" i="3" s="1"/>
  <c r="Q16" i="3"/>
  <c r="R16" i="3" s="1"/>
  <c r="S16" i="3" s="1"/>
  <c r="Q21" i="3"/>
  <c r="R21" i="3" s="1"/>
  <c r="S21" i="3" s="1"/>
  <c r="Q24" i="3"/>
  <c r="R24" i="3" s="1"/>
  <c r="S24" i="3" s="1"/>
  <c r="Q30" i="3"/>
  <c r="R30" i="3" s="1"/>
  <c r="S30" i="3" s="1"/>
  <c r="Q32" i="3"/>
  <c r="R32" i="3" s="1"/>
  <c r="S32" i="3" s="1"/>
  <c r="Q20" i="3"/>
  <c r="R20" i="3" s="1"/>
  <c r="S20" i="3" s="1"/>
  <c r="Q28" i="3"/>
  <c r="R28" i="3" s="1"/>
  <c r="S28" i="3" s="1"/>
  <c r="Q29" i="3"/>
  <c r="R29" i="3" s="1"/>
  <c r="S29" i="3" s="1"/>
  <c r="Q38" i="3"/>
  <c r="R38" i="3" s="1"/>
  <c r="S38" i="3" s="1"/>
  <c r="Q17" i="3"/>
  <c r="R17" i="3" s="1"/>
  <c r="S17" i="3" s="1"/>
  <c r="Q39" i="3"/>
  <c r="R39" i="3" s="1"/>
  <c r="S39" i="3" s="1"/>
  <c r="Q37" i="3"/>
  <c r="R37" i="3" s="1"/>
  <c r="S37" i="3" s="1"/>
  <c r="Q14" i="3"/>
  <c r="R14" i="3" s="1"/>
  <c r="S14" i="3" s="1"/>
  <c r="Q22" i="3"/>
  <c r="R22" i="3" s="1"/>
  <c r="S22" i="3" s="1"/>
  <c r="Q25" i="3"/>
  <c r="R25" i="3" s="1"/>
  <c r="S25" i="3" s="1"/>
  <c r="I15" i="3"/>
  <c r="T15" i="3" s="1"/>
  <c r="I19" i="3"/>
  <c r="T19" i="3" s="1"/>
  <c r="I27" i="3"/>
  <c r="T27" i="3" s="1"/>
  <c r="F13" i="3"/>
  <c r="AC13" i="3" s="1"/>
  <c r="AD13" i="3" s="1"/>
  <c r="F14" i="3"/>
  <c r="AC14" i="3" s="1"/>
  <c r="AD14" i="3" s="1"/>
  <c r="M13" i="3"/>
  <c r="Q13" i="3"/>
  <c r="Z13" i="3" s="1"/>
  <c r="I25" i="3"/>
  <c r="J25" i="3" s="1"/>
  <c r="K25" i="3" s="1"/>
  <c r="F36" i="3"/>
  <c r="F22" i="3"/>
  <c r="AC22" i="3" s="1"/>
  <c r="AD22" i="3" s="1"/>
  <c r="I26" i="3"/>
  <c r="I34" i="3"/>
  <c r="J34" i="3" s="1"/>
  <c r="K34" i="3" s="1"/>
  <c r="I39" i="3"/>
  <c r="T39" i="3" s="1"/>
  <c r="Y22" i="3"/>
  <c r="I22" i="3"/>
  <c r="I32" i="3"/>
  <c r="J32" i="3" s="1"/>
  <c r="K32" i="3" s="1"/>
  <c r="F29" i="3"/>
  <c r="AC29" i="3" s="1"/>
  <c r="AD29" i="3" s="1"/>
  <c r="I29" i="3"/>
  <c r="T29" i="3" s="1"/>
  <c r="F30" i="3"/>
  <c r="AC30" i="3" s="1"/>
  <c r="AD30" i="3" s="1"/>
  <c r="I16" i="3"/>
  <c r="J16" i="3" s="1"/>
  <c r="K16" i="3" s="1"/>
  <c r="I33" i="3"/>
  <c r="J33" i="3" s="1"/>
  <c r="K33" i="3" s="1"/>
  <c r="I37" i="3"/>
  <c r="F37" i="3"/>
  <c r="AC37" i="3" s="1"/>
  <c r="AD37" i="3" s="1"/>
  <c r="I23" i="3"/>
  <c r="F38" i="3"/>
  <c r="AC38" i="3" s="1"/>
  <c r="AD38" i="3" s="1"/>
  <c r="I17" i="3"/>
  <c r="T17" i="3" s="1"/>
  <c r="I20" i="3"/>
  <c r="I30" i="3"/>
  <c r="I38" i="3"/>
  <c r="I13" i="3"/>
  <c r="J13" i="3" s="1"/>
  <c r="K13" i="3" s="1"/>
  <c r="I24" i="3"/>
  <c r="J24" i="3" s="1"/>
  <c r="K24" i="3" s="1"/>
  <c r="I14" i="3"/>
  <c r="T14" i="3" s="1"/>
  <c r="I18" i="3"/>
  <c r="T18" i="3" s="1"/>
  <c r="I21" i="3"/>
  <c r="T21" i="3" s="1"/>
  <c r="I31" i="3"/>
  <c r="I35" i="3"/>
  <c r="F21" i="3"/>
  <c r="AC21" i="3" s="1"/>
  <c r="AD21" i="3" s="1"/>
  <c r="J15" i="3"/>
  <c r="K15" i="3" s="1"/>
  <c r="X15" i="3"/>
  <c r="I36" i="3"/>
  <c r="T36" i="3" s="1"/>
  <c r="F39" i="3"/>
  <c r="AC39" i="3" s="1"/>
  <c r="AD39" i="3" s="1"/>
  <c r="Y30" i="3"/>
  <c r="Z36" i="3"/>
  <c r="F16" i="3"/>
  <c r="AC16" i="3" s="1"/>
  <c r="AD16" i="3" s="1"/>
  <c r="F24" i="3"/>
  <c r="AC24" i="3" s="1"/>
  <c r="AD24" i="3" s="1"/>
  <c r="F32" i="3"/>
  <c r="AC32" i="3" s="1"/>
  <c r="AD32" i="3" s="1"/>
  <c r="I28" i="3"/>
  <c r="T28" i="3" s="1"/>
  <c r="F31" i="3"/>
  <c r="AC31" i="3" s="1"/>
  <c r="AD31" i="3" s="1"/>
  <c r="F17" i="3"/>
  <c r="AC17" i="3" s="1"/>
  <c r="AD17" i="3" s="1"/>
  <c r="F25" i="3"/>
  <c r="AC25" i="3" s="1"/>
  <c r="AD25" i="3" s="1"/>
  <c r="F33" i="3"/>
  <c r="AC33" i="3" s="1"/>
  <c r="AD33" i="3" s="1"/>
  <c r="Z25" i="3"/>
  <c r="F18" i="3"/>
  <c r="AC18" i="3" s="1"/>
  <c r="AD18" i="3" s="1"/>
  <c r="F26" i="3"/>
  <c r="AC26" i="3" s="1"/>
  <c r="AD26" i="3" s="1"/>
  <c r="F34" i="3"/>
  <c r="AC34" i="3" s="1"/>
  <c r="AD34" i="3" s="1"/>
  <c r="F23" i="3"/>
  <c r="AC23" i="3" s="1"/>
  <c r="AD23" i="3" s="1"/>
  <c r="F19" i="3"/>
  <c r="AC19" i="3" s="1"/>
  <c r="AD19" i="3" s="1"/>
  <c r="F27" i="3"/>
  <c r="AC27" i="3" s="1"/>
  <c r="AD27" i="3" s="1"/>
  <c r="F35" i="3"/>
  <c r="AC35" i="3" s="1"/>
  <c r="AD35" i="3" s="1"/>
  <c r="F15" i="3"/>
  <c r="AC15" i="3" s="1"/>
  <c r="AD15" i="3" s="1"/>
  <c r="F20" i="3"/>
  <c r="AC20" i="3" s="1"/>
  <c r="AD20" i="3" s="1"/>
  <c r="F28" i="3"/>
  <c r="AC28" i="3" s="1"/>
  <c r="AD28" i="3" s="1"/>
  <c r="AC36" i="3"/>
  <c r="AD36" i="3" s="1"/>
  <c r="J39" i="3" l="1"/>
  <c r="K39" i="3" s="1"/>
  <c r="U35" i="3"/>
  <c r="V35" i="3" s="1"/>
  <c r="U18" i="3"/>
  <c r="V18" i="3" s="1"/>
  <c r="Z30" i="3"/>
  <c r="Z31" i="3"/>
  <c r="U23" i="3"/>
  <c r="V23" i="3" s="1"/>
  <c r="U34" i="3"/>
  <c r="V34" i="3" s="1"/>
  <c r="U33" i="3"/>
  <c r="V33" i="3" s="1"/>
  <c r="Z28" i="3"/>
  <c r="X39" i="3"/>
  <c r="Z17" i="3"/>
  <c r="U27" i="3"/>
  <c r="V27" i="3" s="1"/>
  <c r="W27" i="3" s="1"/>
  <c r="Z21" i="3"/>
  <c r="Z27" i="3"/>
  <c r="Z34" i="3"/>
  <c r="W18" i="3"/>
  <c r="U38" i="3"/>
  <c r="V38" i="3" s="1"/>
  <c r="U39" i="3"/>
  <c r="V39" i="3" s="1"/>
  <c r="W39" i="3" s="1"/>
  <c r="U31" i="3"/>
  <c r="V31" i="3" s="1"/>
  <c r="U16" i="3"/>
  <c r="V16" i="3" s="1"/>
  <c r="U24" i="3"/>
  <c r="V24" i="3" s="1"/>
  <c r="U36" i="3"/>
  <c r="V36" i="3" s="1"/>
  <c r="W36" i="3" s="1"/>
  <c r="U26" i="3"/>
  <c r="V26" i="3" s="1"/>
  <c r="U17" i="3"/>
  <c r="V17" i="3" s="1"/>
  <c r="W17" i="3" s="1"/>
  <c r="U28" i="3"/>
  <c r="V28" i="3" s="1"/>
  <c r="W28" i="3" s="1"/>
  <c r="U14" i="3"/>
  <c r="V14" i="3" s="1"/>
  <c r="W14" i="3" s="1"/>
  <c r="U20" i="3"/>
  <c r="V20" i="3" s="1"/>
  <c r="U21" i="3"/>
  <c r="V21" i="3" s="1"/>
  <c r="W21" i="3" s="1"/>
  <c r="U15" i="3"/>
  <c r="V15" i="3" s="1"/>
  <c r="W15" i="3" s="1"/>
  <c r="U30" i="3"/>
  <c r="V30" i="3" s="1"/>
  <c r="U22" i="3"/>
  <c r="V22" i="3" s="1"/>
  <c r="U32" i="3"/>
  <c r="V32" i="3" s="1"/>
  <c r="U25" i="3"/>
  <c r="V25" i="3" s="1"/>
  <c r="U29" i="3"/>
  <c r="V29" i="3" s="1"/>
  <c r="W29" i="3" s="1"/>
  <c r="U19" i="3"/>
  <c r="V19" i="3" s="1"/>
  <c r="W19" i="3" s="1"/>
  <c r="U37" i="3"/>
  <c r="V37" i="3" s="1"/>
  <c r="U13" i="3"/>
  <c r="V13" i="3" s="1"/>
  <c r="Z38" i="3"/>
  <c r="Z16" i="3"/>
  <c r="Z19" i="3"/>
  <c r="Z32" i="3"/>
  <c r="T13" i="3"/>
  <c r="X13" i="3"/>
  <c r="X27" i="3"/>
  <c r="J19" i="3"/>
  <c r="K19" i="3" s="1"/>
  <c r="J27" i="3"/>
  <c r="K27" i="3" s="1"/>
  <c r="Z15" i="3"/>
  <c r="X19" i="3"/>
  <c r="J26" i="3"/>
  <c r="K26" i="3" s="1"/>
  <c r="T26" i="3"/>
  <c r="N18" i="3"/>
  <c r="O18" i="3" s="1"/>
  <c r="N38" i="3"/>
  <c r="O38" i="3" s="1"/>
  <c r="N39" i="3"/>
  <c r="O39" i="3" s="1"/>
  <c r="N31" i="3"/>
  <c r="O31" i="3" s="1"/>
  <c r="N16" i="3"/>
  <c r="O16" i="3" s="1"/>
  <c r="N24" i="3"/>
  <c r="O24" i="3" s="1"/>
  <c r="N36" i="3"/>
  <c r="O36" i="3" s="1"/>
  <c r="N26" i="3"/>
  <c r="O26" i="3" s="1"/>
  <c r="N17" i="3"/>
  <c r="O17" i="3" s="1"/>
  <c r="X24" i="3"/>
  <c r="T24" i="3"/>
  <c r="J23" i="3"/>
  <c r="K23" i="3" s="1"/>
  <c r="T23" i="3"/>
  <c r="X25" i="3"/>
  <c r="T25" i="3"/>
  <c r="N28" i="3"/>
  <c r="O28" i="3" s="1"/>
  <c r="N14" i="3"/>
  <c r="O14" i="3" s="1"/>
  <c r="N20" i="3"/>
  <c r="O20" i="3" s="1"/>
  <c r="N21" i="3"/>
  <c r="O21" i="3" s="1"/>
  <c r="Z24" i="3"/>
  <c r="N15" i="3"/>
  <c r="O15" i="3" s="1"/>
  <c r="N30" i="3"/>
  <c r="O30" i="3" s="1"/>
  <c r="N22" i="3"/>
  <c r="O22" i="3" s="1"/>
  <c r="N32" i="3"/>
  <c r="O32" i="3" s="1"/>
  <c r="N25" i="3"/>
  <c r="O25" i="3" s="1"/>
  <c r="J21" i="3"/>
  <c r="K21" i="3" s="1"/>
  <c r="J35" i="3"/>
  <c r="K35" i="3" s="1"/>
  <c r="T35" i="3"/>
  <c r="W35" i="3" s="1"/>
  <c r="J38" i="3"/>
  <c r="K38" i="3" s="1"/>
  <c r="T38" i="3"/>
  <c r="X37" i="3"/>
  <c r="T37" i="3"/>
  <c r="X32" i="3"/>
  <c r="T32" i="3"/>
  <c r="X26" i="3"/>
  <c r="N27" i="3"/>
  <c r="O27" i="3" s="1"/>
  <c r="N29" i="3"/>
  <c r="O29" i="3" s="1"/>
  <c r="X31" i="3"/>
  <c r="T31" i="3"/>
  <c r="J30" i="3"/>
  <c r="K30" i="3" s="1"/>
  <c r="T30" i="3"/>
  <c r="X33" i="3"/>
  <c r="T33" i="3"/>
  <c r="N23" i="3"/>
  <c r="O23" i="3" s="1"/>
  <c r="N19" i="3"/>
  <c r="O19" i="3" s="1"/>
  <c r="N34" i="3"/>
  <c r="O34" i="3" s="1"/>
  <c r="X20" i="3"/>
  <c r="T20" i="3"/>
  <c r="X16" i="3"/>
  <c r="T16" i="3"/>
  <c r="J22" i="3"/>
  <c r="K22" i="3" s="1"/>
  <c r="T22" i="3"/>
  <c r="X34" i="3"/>
  <c r="T34" i="3"/>
  <c r="W34" i="3" s="1"/>
  <c r="N37" i="3"/>
  <c r="O37" i="3" s="1"/>
  <c r="N33" i="3"/>
  <c r="O33" i="3" s="1"/>
  <c r="N35" i="3"/>
  <c r="O35" i="3" s="1"/>
  <c r="Y36" i="3"/>
  <c r="R13" i="3"/>
  <c r="S13" i="3" s="1"/>
  <c r="X38" i="3"/>
  <c r="J20" i="3"/>
  <c r="K20" i="3" s="1"/>
  <c r="X29" i="3"/>
  <c r="J29" i="3"/>
  <c r="K29" i="3" s="1"/>
  <c r="Y16" i="3"/>
  <c r="Y25" i="3"/>
  <c r="Y35" i="3"/>
  <c r="Y26" i="3"/>
  <c r="Z39" i="3"/>
  <c r="Y24" i="3"/>
  <c r="N13" i="3"/>
  <c r="O13" i="3" s="1"/>
  <c r="Z33" i="3"/>
  <c r="Y19" i="3"/>
  <c r="Y37" i="3"/>
  <c r="X35" i="3"/>
  <c r="Y38" i="3"/>
  <c r="Y21" i="3"/>
  <c r="Y13" i="3"/>
  <c r="X22" i="3"/>
  <c r="Y29" i="3"/>
  <c r="Z26" i="3"/>
  <c r="Y27" i="3"/>
  <c r="X30" i="3"/>
  <c r="AA30" i="3" s="1"/>
  <c r="AB30" i="3" s="1"/>
  <c r="Z23" i="3"/>
  <c r="Y34" i="3"/>
  <c r="J37" i="3"/>
  <c r="K37" i="3" s="1"/>
  <c r="Z20" i="3"/>
  <c r="J31" i="3"/>
  <c r="K31" i="3" s="1"/>
  <c r="X23" i="3"/>
  <c r="Z29" i="3"/>
  <c r="Y28" i="3"/>
  <c r="X21" i="3"/>
  <c r="Z22" i="3"/>
  <c r="Y23" i="3"/>
  <c r="Z35" i="3"/>
  <c r="Y15" i="3"/>
  <c r="Y31" i="3"/>
  <c r="X36" i="3"/>
  <c r="J36" i="3"/>
  <c r="K36" i="3" s="1"/>
  <c r="J28" i="3"/>
  <c r="K28" i="3" s="1"/>
  <c r="X28" i="3"/>
  <c r="Y39" i="3"/>
  <c r="Z14" i="3"/>
  <c r="Z18" i="3"/>
  <c r="Z37" i="3"/>
  <c r="W23" i="3" l="1"/>
  <c r="W33" i="3"/>
  <c r="AA32" i="3"/>
  <c r="AB32" i="3" s="1"/>
  <c r="W16" i="3"/>
  <c r="W26" i="3"/>
  <c r="W20" i="3"/>
  <c r="W31" i="3"/>
  <c r="AA31" i="3"/>
  <c r="AB31" i="3" s="1"/>
  <c r="AA15" i="3"/>
  <c r="AB15" i="3" s="1"/>
  <c r="AE15" i="3" s="1"/>
  <c r="W22" i="3"/>
  <c r="W24" i="3"/>
  <c r="W30" i="3"/>
  <c r="AE30" i="3" s="1"/>
  <c r="AI30" i="3" s="1"/>
  <c r="W37" i="3"/>
  <c r="W25" i="3"/>
  <c r="W38" i="3"/>
  <c r="AA39" i="3"/>
  <c r="AB39" i="3" s="1"/>
  <c r="AE39" i="3" s="1"/>
  <c r="AI39" i="3" s="1"/>
  <c r="W32" i="3"/>
  <c r="AE32" i="3" s="1"/>
  <c r="AI32" i="3" s="1"/>
  <c r="AI15" i="3"/>
  <c r="AK15" i="3"/>
  <c r="AA27" i="3"/>
  <c r="AB27" i="3" s="1"/>
  <c r="AE27" i="3" s="1"/>
  <c r="AA25" i="3"/>
  <c r="AB25" i="3" s="1"/>
  <c r="W13" i="3"/>
  <c r="AA36" i="3"/>
  <c r="AB36" i="3" s="1"/>
  <c r="AE36" i="3" s="1"/>
  <c r="AI36" i="3" s="1"/>
  <c r="AA13" i="3"/>
  <c r="AB13" i="3" s="1"/>
  <c r="AA22" i="3"/>
  <c r="AB22" i="3" s="1"/>
  <c r="AA19" i="3"/>
  <c r="AB19" i="3" s="1"/>
  <c r="AE19" i="3" s="1"/>
  <c r="AA24" i="3"/>
  <c r="AB24" i="3" s="1"/>
  <c r="AE24" i="3" s="1"/>
  <c r="AA16" i="3"/>
  <c r="AB16" i="3" s="1"/>
  <c r="AE16" i="3" s="1"/>
  <c r="AA34" i="3"/>
  <c r="AB34" i="3" s="1"/>
  <c r="AE34" i="3" s="1"/>
  <c r="AI34" i="3" s="1"/>
  <c r="AA33" i="3"/>
  <c r="AB33" i="3" s="1"/>
  <c r="AE33" i="3" s="1"/>
  <c r="AI33" i="3" s="1"/>
  <c r="AA28" i="3"/>
  <c r="AB28" i="3" s="1"/>
  <c r="AE28" i="3" s="1"/>
  <c r="AI28" i="3" s="1"/>
  <c r="AA37" i="3"/>
  <c r="AB37" i="3" s="1"/>
  <c r="AA20" i="3"/>
  <c r="AB20" i="3" s="1"/>
  <c r="AE20" i="3" s="1"/>
  <c r="AA38" i="3"/>
  <c r="AB38" i="3" s="1"/>
  <c r="AA26" i="3"/>
  <c r="AB26" i="3" s="1"/>
  <c r="AA21" i="3"/>
  <c r="AB21" i="3" s="1"/>
  <c r="AE21" i="3" s="1"/>
  <c r="AA35" i="3"/>
  <c r="AB35" i="3" s="1"/>
  <c r="AE35" i="3" s="1"/>
  <c r="AI35" i="3" s="1"/>
  <c r="AA29" i="3"/>
  <c r="AB29" i="3" s="1"/>
  <c r="AE29" i="3" s="1"/>
  <c r="AI29" i="3" s="1"/>
  <c r="AA23" i="3"/>
  <c r="AB23" i="3" s="1"/>
  <c r="AE23" i="3" s="1"/>
  <c r="AE26" i="3" l="1"/>
  <c r="AE22" i="3"/>
  <c r="AE31" i="3"/>
  <c r="AI31" i="3" s="1"/>
  <c r="AE38" i="3"/>
  <c r="AI38" i="3" s="1"/>
  <c r="AE37" i="3"/>
  <c r="AI37" i="3" s="1"/>
  <c r="AE25" i="3"/>
  <c r="AI23" i="3"/>
  <c r="AK23" i="3"/>
  <c r="AI27" i="3"/>
  <c r="AK27" i="3"/>
  <c r="AI20" i="3"/>
  <c r="AK20" i="3"/>
  <c r="AI22" i="3"/>
  <c r="AK22" i="3"/>
  <c r="AI21" i="3"/>
  <c r="AK21" i="3"/>
  <c r="AI25" i="3"/>
  <c r="AK25" i="3"/>
  <c r="AI26" i="3"/>
  <c r="AK26" i="3"/>
  <c r="AI16" i="3"/>
  <c r="AK16" i="3"/>
  <c r="AI24" i="3"/>
  <c r="AK24" i="3"/>
  <c r="AI19" i="3"/>
  <c r="AK19" i="3"/>
  <c r="AE13" i="3"/>
  <c r="AI13" i="3" l="1"/>
  <c r="AK13" i="3"/>
  <c r="Y17" i="3"/>
  <c r="X17" i="3"/>
  <c r="J17" i="3"/>
  <c r="K17" i="3" s="1"/>
  <c r="J14" i="3"/>
  <c r="K14" i="3" s="1"/>
  <c r="J18" i="3"/>
  <c r="K18" i="3" s="1"/>
  <c r="X14" i="3"/>
  <c r="X18" i="3"/>
  <c r="Y18" i="3"/>
  <c r="Y14" i="3"/>
  <c r="AA14" i="3" l="1"/>
  <c r="AB14" i="3" s="1"/>
  <c r="AE14" i="3" s="1"/>
  <c r="AA18" i="3"/>
  <c r="AB18" i="3" s="1"/>
  <c r="AE18" i="3" s="1"/>
  <c r="AA17" i="3"/>
  <c r="AB17" i="3" s="1"/>
  <c r="AE17" i="3" s="1"/>
  <c r="AI18" i="3" l="1"/>
  <c r="AK18" i="3"/>
  <c r="AI17" i="3"/>
  <c r="AK17" i="3"/>
  <c r="AI14" i="3"/>
  <c r="AK14" i="3"/>
  <c r="AI11" i="3" l="1"/>
  <c r="AK11" i="3"/>
  <c r="D10" i="3" s="1"/>
  <c r="D11" i="3" l="1"/>
  <c r="C7" i="3"/>
</calcChain>
</file>

<file path=xl/sharedStrings.xml><?xml version="1.0" encoding="utf-8"?>
<sst xmlns="http://schemas.openxmlformats.org/spreadsheetml/2006/main" count="145" uniqueCount="100">
  <si>
    <t>Date of Invoice:</t>
  </si>
  <si>
    <t>Provider Name:</t>
  </si>
  <si>
    <t>FamLink Provider ID:</t>
  </si>
  <si>
    <r>
      <t xml:space="preserve">PARENT NAME </t>
    </r>
    <r>
      <rPr>
        <sz val="9"/>
        <color theme="1"/>
        <rFont val="Calibri"/>
        <family val="2"/>
        <scheme val="minor"/>
      </rPr>
      <t>(First and Last Name)</t>
    </r>
  </si>
  <si>
    <t>CASE ID</t>
  </si>
  <si>
    <r>
      <t xml:space="preserve">CHILD NAME </t>
    </r>
    <r>
      <rPr>
        <sz val="9"/>
        <color theme="1"/>
        <rFont val="Calibri"/>
        <family val="2"/>
        <scheme val="minor"/>
      </rPr>
      <t>(First and Last Name)</t>
    </r>
  </si>
  <si>
    <t>CHILD PERSON ID</t>
  </si>
  <si>
    <t>CHILD DOB</t>
  </si>
  <si>
    <t>COMMENT</t>
  </si>
  <si>
    <t>Date</t>
  </si>
  <si>
    <t>DCYF USE ONLY</t>
  </si>
  <si>
    <t>DATE CHILD ENROLLED AT FACILITY</t>
  </si>
  <si>
    <t>DATE CHILD DISCHARGED FROM FACILITY</t>
  </si>
  <si>
    <t>Yes</t>
  </si>
  <si>
    <t>Total Due:</t>
  </si>
  <si>
    <t>DCYF ONLY</t>
  </si>
  <si>
    <t>PARENT</t>
  </si>
  <si>
    <t>CHILD</t>
  </si>
  <si>
    <t>PERSON ID</t>
  </si>
  <si>
    <t>DOB</t>
  </si>
  <si>
    <t>AGE THIS MONTH</t>
  </si>
  <si>
    <t>IVE</t>
  </si>
  <si>
    <t>STATE</t>
  </si>
  <si>
    <t>BASIC FOSTER CARE RATES EFF 7/1/2020</t>
  </si>
  <si>
    <t>AGE</t>
  </si>
  <si>
    <t>RATE</t>
  </si>
  <si>
    <t xml:space="preserve"> </t>
  </si>
  <si>
    <t>0 - 5</t>
  </si>
  <si>
    <t>6 - 11</t>
  </si>
  <si>
    <t>12+</t>
  </si>
  <si>
    <t>[Select]</t>
  </si>
  <si>
    <t>No</t>
  </si>
  <si>
    <t>Time Period for Invoice:</t>
  </si>
  <si>
    <t>PRORATE FOR THIS MONTH? Y/N</t>
  </si>
  <si>
    <t>AGE THIS MONTH (Whole #)</t>
  </si>
  <si>
    <t>IVE?</t>
  </si>
  <si>
    <t>State Code</t>
  </si>
  <si>
    <t>IVE Code</t>
  </si>
  <si>
    <t>PRORATE DATE</t>
  </si>
  <si>
    <t>MAX DAYS</t>
  </si>
  <si>
    <t>PRORATE?</t>
  </si>
  <si>
    <t>DISCHARGE DATE (STOP PMT)</t>
  </si>
  <si>
    <t>FACILITY ENROLLED DATE (START PMT)</t>
  </si>
  <si>
    <t>THIS MONTH PRORATE DATES (FROM)</t>
  </si>
  <si>
    <t>THIS MONTH PRORATE DATES (TO)</t>
  </si>
  <si>
    <t>PRORATED</t>
  </si>
  <si>
    <t>MONTHLY RATE</t>
  </si>
  <si>
    <t>DAYS TO PRORATE</t>
  </si>
  <si>
    <t>Max 1 month</t>
  </si>
  <si>
    <t>Enrollment</t>
  </si>
  <si>
    <t>Discharge</t>
  </si>
  <si>
    <t>PCA Dismissal</t>
  </si>
  <si>
    <t>Total</t>
  </si>
  <si>
    <t>to</t>
  </si>
  <si>
    <t>PCA START DATE</t>
  </si>
  <si>
    <t>PCA DISMISSED (STOP PMT)</t>
  </si>
  <si>
    <t>THIS MONTH PRORATE DATES</t>
  </si>
  <si>
    <t>Date of Roster:</t>
  </si>
  <si>
    <t>Provider's Certificate</t>
  </si>
  <si>
    <t>I hereby certify under penalty of perjury that the roster above, including the child's enrollment and discharge dates are correct and are proper charges for services furnished to the State of Washington DCYF.</t>
  </si>
  <si>
    <t>DCYF Payment Authorization</t>
  </si>
  <si>
    <t>I hereby certify that the above roster has been verified and reflect the proper charges being invoiced by the provider</t>
  </si>
  <si>
    <t>DCYF Signature</t>
  </si>
  <si>
    <t>INSTRUCTIONS</t>
  </si>
  <si>
    <t>Do not enter text in Date Cells - Calculations will come out incorrect</t>
  </si>
  <si>
    <t>Enter Parent Names</t>
  </si>
  <si>
    <t>Enter Child Names</t>
  </si>
  <si>
    <t>Enter Child DOB</t>
  </si>
  <si>
    <t>Enter Child's Date entered Facility</t>
  </si>
  <si>
    <t>Enter Child's Date discharged from Facility</t>
  </si>
  <si>
    <t>Enter comments if clarification is needed</t>
  </si>
  <si>
    <t>Confirm Child's DOB</t>
  </si>
  <si>
    <t>DCYF - HQ SUD PM or designee</t>
  </si>
  <si>
    <t>Email spreadsheet to the Fiscal Integrity Unit, Christine DeGraw</t>
  </si>
  <si>
    <t>DCYF - Fiscal Integrity and Cost Allocation Units</t>
  </si>
  <si>
    <t>Christine will rename spreadsheet to current month's billing and return to HQ SUD PM or designee</t>
  </si>
  <si>
    <t>Monthly Roster from:</t>
  </si>
  <si>
    <t>DCYF CHILDREN AT SUD FACILITY - ROSTER</t>
  </si>
  <si>
    <t>DCYF CHILDREN AT SUD FACILITY - INVOICE</t>
  </si>
  <si>
    <t>Authorized Provider Representative</t>
  </si>
  <si>
    <t>Authorized Provider Representative enters name on bottom of tab and emails spreadsheet to DCYF contact</t>
  </si>
  <si>
    <t>FamLink Legal</t>
  </si>
  <si>
    <t>FamLink Placement</t>
  </si>
  <si>
    <t>ADDITIONAL INFORMATION</t>
  </si>
  <si>
    <t>DATE PCA BEGAN</t>
  </si>
  <si>
    <t>DATE PCA DISMISSED</t>
  </si>
  <si>
    <t>TRIAL RETURN HOME (6 MOS INDICATOR)</t>
  </si>
  <si>
    <t>TRIAL RETURN HOME DATE</t>
  </si>
  <si>
    <t>SUD Provider -</t>
  </si>
  <si>
    <t>Enter PCA Begin Date from FamLink Legal</t>
  </si>
  <si>
    <t>Enter PCA End Date from FamLink Legal</t>
  </si>
  <si>
    <t>Enter Case ID</t>
  </si>
  <si>
    <t>Enter Child's Person ID</t>
  </si>
  <si>
    <t>Enter Trial Return Home date from FamLink Placement</t>
  </si>
  <si>
    <t>Forward to Cost Allocation Unit, Hung Tang for IVE review</t>
  </si>
  <si>
    <t>After IVE determination, FIU, Christine DeGraw will confirm auto-calculations</t>
  </si>
  <si>
    <t>After Finance has reviewed, HQ SUD PM will review final monthly billing form and forward to designated Fiduciary with the text in the body of the email "Approved to Pay"</t>
  </si>
  <si>
    <t>DCYF - Fiduciary</t>
  </si>
  <si>
    <t>Upload email approval and monthly spreadsheet to Provider in FamLink</t>
  </si>
  <si>
    <t>Process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</si>
</sst>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m\-yy;@"/>
    <numFmt numFmtId="165" formatCode="_(&quot;$&quot;* #,##0_);_(&quot;$&quot;* \(#,##0\);_(&quot;$&quot;* &quot;-&quot;??_);_(@_)"/>
    <numFmt numFmtId="166" formatCode="mm/dd/yy;@"/>
    <numFmt numFmtId="167" formatCode="_(* #,##0_);_(* \(#,##0\);_(* &quot;-&quot;??_);_(@_)"/>
    <numFmt numFmtId="168" formatCode="m/d/yyyy;@"/>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sz val="11"/>
      <name val="Calibri"/>
      <family val="2"/>
      <scheme val="minor"/>
    </font>
    <font>
      <b/>
      <sz val="12"/>
      <color theme="1"/>
      <name val="Calibri"/>
      <family val="2"/>
      <scheme val="minor"/>
    </font>
    <font>
      <b/>
      <sz val="11"/>
      <color rgb="FFC00000"/>
      <name val="Calibri"/>
      <family val="2"/>
      <scheme val="minor"/>
    </font>
    <font>
      <b/>
      <sz val="10"/>
      <color rgb="FFC00000"/>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sz val="9"/>
      <color theme="1"/>
      <name val="Cambria"/>
      <family val="1"/>
    </font>
    <font>
      <sz val="8"/>
      <color theme="1"/>
      <name val="Calibri"/>
      <family val="2"/>
      <scheme val="minor"/>
    </font>
    <font>
      <b/>
      <sz val="11"/>
      <name val="Calibri"/>
      <family val="2"/>
      <scheme val="minor"/>
    </font>
    <font>
      <sz val="10"/>
      <name val="Calibri"/>
      <family val="2"/>
      <scheme val="minor"/>
    </font>
    <font>
      <sz val="9"/>
      <name val="Calibri"/>
      <family val="2"/>
      <scheme val="minor"/>
    </font>
    <font>
      <sz val="11"/>
      <color theme="1"/>
      <name val="Calibri"/>
      <family val="2"/>
      <scheme val="minor"/>
    </font>
    <font>
      <b/>
      <sz val="9"/>
      <color theme="9" tint="-0.499984740745262"/>
      <name val="Calibri"/>
      <family val="2"/>
      <scheme val="minor"/>
    </font>
    <font>
      <sz val="11"/>
      <color theme="0" tint="-0.499984740745262"/>
      <name val="Calibri"/>
      <family val="2"/>
      <scheme val="minor"/>
    </font>
    <font>
      <b/>
      <sz val="16"/>
      <color theme="0" tint="-0.499984740745262"/>
      <name val="Calibri"/>
      <family val="2"/>
      <scheme val="minor"/>
    </font>
    <font>
      <b/>
      <sz val="11"/>
      <color theme="0" tint="-0.499984740745262"/>
      <name val="Calibri"/>
      <family val="2"/>
      <scheme val="minor"/>
    </font>
    <font>
      <b/>
      <sz val="14"/>
      <color theme="1"/>
      <name val="Calibri"/>
      <family val="2"/>
      <scheme val="minor"/>
    </font>
    <font>
      <b/>
      <sz val="10"/>
      <color theme="0" tint="-0.499984740745262"/>
      <name val="Calibri"/>
      <family val="2"/>
      <scheme val="minor"/>
    </font>
    <font>
      <b/>
      <sz val="9"/>
      <color theme="0" tint="-0.499984740745262"/>
      <name val="Calibri"/>
      <family val="2"/>
      <scheme val="minor"/>
    </font>
    <font>
      <sz val="10"/>
      <color theme="0" tint="-0.499984740745262"/>
      <name val="Calibri"/>
      <family val="2"/>
      <scheme val="minor"/>
    </font>
    <font>
      <sz val="10"/>
      <color rgb="FF0070C0"/>
      <name val="Calibri"/>
      <family val="2"/>
      <scheme val="minor"/>
    </font>
    <font>
      <b/>
      <sz val="11"/>
      <color rgb="FFFF0000"/>
      <name val="Calibri"/>
      <family val="2"/>
      <scheme val="minor"/>
    </font>
    <font>
      <b/>
      <sz val="16"/>
      <color rgb="FFC00000"/>
      <name val="Calibri"/>
      <family val="2"/>
      <scheme val="minor"/>
    </font>
    <font>
      <b/>
      <sz val="9"/>
      <color rgb="FFC00000"/>
      <name val="Calibri"/>
      <family val="2"/>
      <scheme val="minor"/>
    </font>
    <font>
      <b/>
      <i/>
      <sz val="12"/>
      <color theme="1"/>
      <name val="Calibri"/>
      <family val="2"/>
      <scheme val="minor"/>
    </font>
    <font>
      <sz val="12"/>
      <color theme="1"/>
      <name val="Calibri"/>
      <family val="2"/>
      <scheme val="minor"/>
    </font>
    <font>
      <sz val="8"/>
      <color theme="9" tint="-0.499984740745262"/>
      <name val="Calibri"/>
      <family val="2"/>
      <scheme val="minor"/>
    </font>
    <font>
      <b/>
      <sz val="18"/>
      <color theme="9" tint="-0.499984740745262"/>
      <name val="Calibri"/>
      <family val="2"/>
      <scheme val="minor"/>
    </font>
    <font>
      <b/>
      <sz val="16"/>
      <color theme="9" tint="-0.499984740745262"/>
      <name val="Calibri"/>
      <family val="2"/>
      <scheme val="minor"/>
    </font>
    <font>
      <b/>
      <sz val="11"/>
      <color theme="9" tint="-0.499984740745262"/>
      <name val="Calibri"/>
      <family val="2"/>
      <scheme val="minor"/>
    </font>
    <font>
      <sz val="11"/>
      <color theme="9" tint="-0.499984740745262"/>
      <name val="Calibri"/>
      <family val="2"/>
      <scheme val="minor"/>
    </font>
    <font>
      <b/>
      <sz val="12"/>
      <color theme="9" tint="-0.499984740745262"/>
      <name val="Calibri"/>
      <family val="2"/>
      <scheme val="minor"/>
    </font>
    <font>
      <sz val="9"/>
      <color theme="9" tint="-0.499984740745262"/>
      <name val="Calibri"/>
      <family val="2"/>
      <scheme val="minor"/>
    </font>
    <font>
      <b/>
      <sz val="9"/>
      <color rgb="FF0070C0"/>
      <name val="Calibri"/>
      <family val="2"/>
      <scheme val="minor"/>
    </font>
    <font>
      <sz val="16"/>
      <color theme="1"/>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E1E1"/>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indexed="64"/>
      </bottom>
      <diagonal/>
    </border>
    <border>
      <left style="thin">
        <color theme="0" tint="-0.34998626667073579"/>
      </left>
      <right/>
      <top/>
      <bottom style="thin">
        <color indexed="64"/>
      </bottom>
      <diagonal/>
    </border>
    <border>
      <left/>
      <right style="thin">
        <color theme="0" tint="-0.34998626667073579"/>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43" fontId="19" fillId="0" borderId="0" applyFont="0" applyFill="0" applyBorder="0" applyAlignment="0" applyProtection="0"/>
    <xf numFmtId="44" fontId="19" fillId="0" borderId="0" applyFont="0" applyFill="0" applyBorder="0" applyAlignment="0" applyProtection="0"/>
  </cellStyleXfs>
  <cellXfs count="227">
    <xf numFmtId="0" fontId="0" fillId="0" borderId="0" xfId="0"/>
    <xf numFmtId="0" fontId="3" fillId="0" borderId="0" xfId="0" applyFont="1" applyAlignment="1">
      <alignment horizontal="center"/>
    </xf>
    <xf numFmtId="0" fontId="4" fillId="0" borderId="0" xfId="0" applyFont="1" applyAlignment="1">
      <alignment horizontal="center"/>
    </xf>
    <xf numFmtId="14" fontId="2" fillId="0" borderId="0" xfId="0" applyNumberFormat="1" applyFont="1" applyFill="1" applyAlignment="1">
      <alignment horizontal="left"/>
    </xf>
    <xf numFmtId="0" fontId="2" fillId="0" borderId="0" xfId="0" applyFont="1" applyAlignment="1">
      <alignment horizontal="center"/>
    </xf>
    <xf numFmtId="0" fontId="0" fillId="0" borderId="0" xfId="0" applyFont="1" applyBorder="1" applyAlignment="1">
      <alignment horizontal="left"/>
    </xf>
    <xf numFmtId="0" fontId="2" fillId="0" borderId="0" xfId="0" applyFont="1" applyBorder="1" applyAlignment="1">
      <alignment horizontal="right"/>
    </xf>
    <xf numFmtId="0" fontId="0" fillId="0" borderId="0" xfId="0" applyFont="1" applyAlignment="1">
      <alignment horizontal="left"/>
    </xf>
    <xf numFmtId="0" fontId="1" fillId="0" borderId="0" xfId="0" applyFont="1" applyFill="1" applyAlignment="1">
      <alignment horizontal="left"/>
    </xf>
    <xf numFmtId="0" fontId="5" fillId="0" borderId="0" xfId="0" applyFont="1" applyBorder="1" applyAlignment="1">
      <alignment horizontal="left"/>
    </xf>
    <xf numFmtId="0" fontId="1" fillId="0" borderId="0" xfId="0" applyFont="1" applyBorder="1" applyAlignment="1">
      <alignment horizontal="left"/>
    </xf>
    <xf numFmtId="0" fontId="0" fillId="0" borderId="0" xfId="0" applyFont="1" applyFill="1" applyBorder="1" applyAlignment="1">
      <alignment horizontal="left"/>
    </xf>
    <xf numFmtId="164" fontId="8" fillId="0" borderId="0" xfId="0" applyNumberFormat="1" applyFont="1" applyBorder="1" applyAlignment="1">
      <alignment horizontal="left" vertical="center"/>
    </xf>
    <xf numFmtId="0" fontId="9" fillId="0" borderId="0" xfId="0" applyFont="1" applyFill="1" applyBorder="1" applyAlignment="1">
      <alignment horizontal="right" vertical="center"/>
    </xf>
    <xf numFmtId="0" fontId="0" fillId="0" borderId="0" xfId="0" applyFont="1" applyFill="1" applyBorder="1"/>
    <xf numFmtId="165" fontId="2" fillId="0" borderId="0" xfId="0" applyNumberFormat="1" applyFont="1" applyFill="1" applyBorder="1" applyAlignment="1">
      <alignment vertical="center"/>
    </xf>
    <xf numFmtId="0" fontId="2" fillId="0" borderId="0" xfId="0" applyFont="1" applyFill="1" applyBorder="1" applyAlignment="1">
      <alignment vertical="center"/>
    </xf>
    <xf numFmtId="0" fontId="10" fillId="0" borderId="0" xfId="0" applyFont="1" applyFill="1" applyBorder="1" applyAlignment="1">
      <alignment horizontal="right" vertical="center"/>
    </xf>
    <xf numFmtId="165" fontId="11" fillId="0" borderId="0" xfId="0" applyNumberFormat="1" applyFont="1" applyFill="1" applyBorder="1" applyAlignment="1">
      <alignment vertical="center"/>
    </xf>
    <xf numFmtId="0" fontId="10" fillId="3" borderId="2" xfId="0" applyFont="1" applyFill="1" applyBorder="1" applyAlignment="1">
      <alignment horizontal="center" vertical="center" wrapText="1"/>
    </xf>
    <xf numFmtId="166" fontId="10" fillId="4" borderId="2" xfId="0" applyNumberFormat="1" applyFont="1" applyFill="1" applyBorder="1" applyAlignment="1">
      <alignment horizontal="center" vertical="center" wrapText="1"/>
    </xf>
    <xf numFmtId="166" fontId="13" fillId="2" borderId="2" xfId="0" applyNumberFormat="1" applyFont="1" applyFill="1" applyBorder="1" applyAlignment="1">
      <alignment horizontal="center" vertical="center" wrapText="1"/>
    </xf>
    <xf numFmtId="166" fontId="13" fillId="5" borderId="2" xfId="0" applyNumberFormat="1" applyFont="1" applyFill="1" applyBorder="1" applyAlignment="1">
      <alignment horizontal="center" vertical="center" wrapText="1"/>
    </xf>
    <xf numFmtId="0" fontId="14" fillId="6" borderId="2"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166" fontId="9" fillId="7" borderId="2" xfId="0" applyNumberFormat="1" applyFont="1" applyFill="1" applyBorder="1" applyAlignment="1">
      <alignment horizontal="center" vertical="center" wrapText="1"/>
    </xf>
    <xf numFmtId="166" fontId="11" fillId="8" borderId="2" xfId="0" applyNumberFormat="1" applyFont="1" applyFill="1" applyBorder="1" applyAlignment="1">
      <alignment horizontal="center" vertical="center" wrapText="1"/>
    </xf>
    <xf numFmtId="166" fontId="12" fillId="9"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2" fillId="0" borderId="3" xfId="0" applyFont="1" applyFill="1" applyBorder="1" applyAlignment="1">
      <alignment vertical="center" wrapText="1"/>
    </xf>
    <xf numFmtId="166" fontId="9" fillId="0" borderId="3"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0" fontId="16" fillId="10" borderId="4" xfId="0" applyFont="1" applyFill="1" applyBorder="1"/>
    <xf numFmtId="0" fontId="16" fillId="10" borderId="3" xfId="0" applyFont="1" applyFill="1" applyBorder="1"/>
    <xf numFmtId="0" fontId="16" fillId="10" borderId="5" xfId="0" applyFont="1" applyFill="1" applyBorder="1"/>
    <xf numFmtId="166" fontId="11" fillId="0" borderId="0" xfId="0" applyNumberFormat="1" applyFont="1" applyAlignment="1">
      <alignment horizontal="center"/>
    </xf>
    <xf numFmtId="0" fontId="5" fillId="10" borderId="6" xfId="0" applyFont="1" applyFill="1" applyBorder="1"/>
    <xf numFmtId="0" fontId="5" fillId="10" borderId="0" xfId="0" applyFont="1" applyFill="1" applyBorder="1"/>
    <xf numFmtId="0" fontId="5" fillId="10" borderId="0" xfId="0" applyFont="1" applyFill="1" applyBorder="1" applyAlignment="1"/>
    <xf numFmtId="0" fontId="5" fillId="10" borderId="7" xfId="0" applyFont="1" applyFill="1" applyBorder="1"/>
    <xf numFmtId="0" fontId="17" fillId="10" borderId="6"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7" xfId="0" applyFont="1" applyFill="1" applyBorder="1" applyAlignment="1">
      <alignment horizontal="left" vertical="top" wrapText="1"/>
    </xf>
    <xf numFmtId="0" fontId="18" fillId="10" borderId="8" xfId="0" applyFont="1" applyFill="1" applyBorder="1" applyAlignment="1">
      <alignment horizontal="center" vertical="top" wrapText="1"/>
    </xf>
    <xf numFmtId="0" fontId="18" fillId="10" borderId="9" xfId="0" applyFont="1" applyFill="1" applyBorder="1" applyAlignment="1">
      <alignment horizontal="center" vertical="top" wrapText="1"/>
    </xf>
    <xf numFmtId="0" fontId="11" fillId="0" borderId="9" xfId="0" applyFont="1" applyBorder="1"/>
    <xf numFmtId="166" fontId="9" fillId="0" borderId="10" xfId="0" applyNumberFormat="1" applyFont="1" applyBorder="1" applyAlignment="1">
      <alignment horizontal="center"/>
    </xf>
    <xf numFmtId="0" fontId="9" fillId="0" borderId="0" xfId="0" applyFont="1" applyAlignment="1">
      <alignment horizontal="center"/>
    </xf>
    <xf numFmtId="0" fontId="11" fillId="0" borderId="0" xfId="0" applyFont="1"/>
    <xf numFmtId="166" fontId="9" fillId="0" borderId="0" xfId="0" applyNumberFormat="1" applyFont="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alignment horizontal="left"/>
    </xf>
    <xf numFmtId="0" fontId="10"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166" fontId="11" fillId="0" borderId="0" xfId="0" applyNumberFormat="1" applyFont="1" applyFill="1" applyBorder="1" applyAlignment="1">
      <alignment horizontal="center"/>
    </xf>
    <xf numFmtId="0" fontId="0" fillId="0" borderId="0" xfId="0" applyFill="1" applyBorder="1"/>
    <xf numFmtId="0" fontId="5" fillId="10" borderId="14" xfId="0" applyFont="1" applyFill="1" applyBorder="1"/>
    <xf numFmtId="0" fontId="5" fillId="10" borderId="15" xfId="0" applyFont="1" applyFill="1" applyBorder="1"/>
    <xf numFmtId="0" fontId="0" fillId="0" borderId="0" xfId="0" applyBorder="1"/>
    <xf numFmtId="14" fontId="17" fillId="10" borderId="7" xfId="0" applyNumberFormat="1" applyFont="1" applyFill="1" applyBorder="1" applyAlignment="1">
      <alignment horizontal="center"/>
    </xf>
    <xf numFmtId="0" fontId="17" fillId="10" borderId="16" xfId="0" applyFont="1" applyFill="1" applyBorder="1" applyAlignment="1"/>
    <xf numFmtId="0" fontId="17" fillId="10" borderId="6"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7" xfId="0" applyFont="1" applyFill="1" applyBorder="1" applyAlignment="1">
      <alignment horizontal="left" vertical="top" wrapText="1"/>
    </xf>
    <xf numFmtId="0" fontId="0" fillId="0" borderId="0" xfId="0" applyFont="1"/>
    <xf numFmtId="166" fontId="13" fillId="11" borderId="2" xfId="0" applyNumberFormat="1" applyFont="1" applyFill="1" applyBorder="1" applyAlignment="1">
      <alignment horizontal="center" vertical="center" wrapText="1"/>
    </xf>
    <xf numFmtId="166" fontId="13" fillId="6" borderId="2" xfId="0" applyNumberFormat="1" applyFont="1" applyFill="1" applyBorder="1" applyAlignment="1">
      <alignment horizontal="center" vertical="center" wrapText="1"/>
    </xf>
    <xf numFmtId="167" fontId="11" fillId="11" borderId="2" xfId="1" applyNumberFormat="1" applyFont="1" applyFill="1" applyBorder="1" applyAlignment="1">
      <alignment horizontal="center" vertical="center" wrapText="1"/>
    </xf>
    <xf numFmtId="167" fontId="11" fillId="2" borderId="2" xfId="1" applyNumberFormat="1" applyFont="1" applyFill="1" applyBorder="1" applyAlignment="1">
      <alignment horizontal="center" vertical="center" wrapText="1"/>
    </xf>
    <xf numFmtId="167" fontId="11" fillId="5" borderId="2" xfId="1" applyNumberFormat="1" applyFont="1" applyFill="1" applyBorder="1" applyAlignment="1">
      <alignment horizontal="center" vertical="center" wrapText="1"/>
    </xf>
    <xf numFmtId="165" fontId="21" fillId="0" borderId="0" xfId="2" applyNumberFormat="1" applyFont="1"/>
    <xf numFmtId="44" fontId="21" fillId="0" borderId="0" xfId="2" applyNumberFormat="1" applyFont="1"/>
    <xf numFmtId="165" fontId="22" fillId="0" borderId="0" xfId="2" applyNumberFormat="1" applyFont="1" applyAlignment="1">
      <alignment horizontal="center"/>
    </xf>
    <xf numFmtId="44" fontId="22" fillId="0" borderId="0" xfId="2" applyNumberFormat="1" applyFont="1" applyAlignment="1">
      <alignment horizontal="center"/>
    </xf>
    <xf numFmtId="165" fontId="23" fillId="0" borderId="0" xfId="2" applyNumberFormat="1" applyFont="1" applyAlignment="1">
      <alignment horizontal="center"/>
    </xf>
    <xf numFmtId="44" fontId="23" fillId="0" borderId="0" xfId="2" applyNumberFormat="1" applyFont="1" applyAlignment="1">
      <alignment horizontal="center"/>
    </xf>
    <xf numFmtId="165" fontId="21" fillId="0" borderId="0" xfId="2" applyNumberFormat="1" applyFont="1" applyAlignment="1">
      <alignment horizontal="left"/>
    </xf>
    <xf numFmtId="44" fontId="21" fillId="0" borderId="0" xfId="2" applyNumberFormat="1" applyFont="1" applyAlignment="1">
      <alignment horizontal="left"/>
    </xf>
    <xf numFmtId="44" fontId="0" fillId="0" borderId="0" xfId="0" applyNumberFormat="1" applyFont="1" applyAlignment="1">
      <alignment horizontal="left"/>
    </xf>
    <xf numFmtId="164" fontId="0" fillId="0" borderId="0" xfId="0" applyNumberFormat="1" applyFont="1" applyBorder="1" applyAlignment="1">
      <alignment horizontal="left" vertical="center"/>
    </xf>
    <xf numFmtId="0" fontId="24" fillId="0" borderId="0" xfId="0" applyFont="1" applyFill="1" applyBorder="1" applyAlignment="1">
      <alignment vertical="center"/>
    </xf>
    <xf numFmtId="0" fontId="2" fillId="0" borderId="0" xfId="0" applyFont="1" applyFill="1" applyBorder="1" applyAlignment="1">
      <alignment horizontal="right" vertical="center"/>
    </xf>
    <xf numFmtId="44" fontId="0" fillId="0" borderId="0" xfId="0" applyNumberFormat="1" applyFont="1" applyFill="1" applyBorder="1"/>
    <xf numFmtId="165" fontId="25" fillId="0" borderId="0" xfId="2" applyNumberFormat="1" applyFont="1" applyFill="1" applyBorder="1" applyAlignment="1">
      <alignment vertical="center"/>
    </xf>
    <xf numFmtId="165" fontId="26" fillId="0" borderId="0" xfId="2" applyNumberFormat="1" applyFont="1" applyFill="1" applyBorder="1"/>
    <xf numFmtId="44" fontId="25" fillId="0" borderId="0" xfId="2" applyNumberFormat="1" applyFont="1" applyFill="1" applyBorder="1" applyAlignment="1">
      <alignment vertical="center"/>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44" fontId="12" fillId="0" borderId="0" xfId="0" applyNumberFormat="1" applyFont="1" applyFill="1" applyBorder="1"/>
    <xf numFmtId="0" fontId="9" fillId="0" borderId="0" xfId="0" applyFont="1" applyFill="1" applyBorder="1" applyAlignment="1">
      <alignment horizontal="center" vertical="center"/>
    </xf>
    <xf numFmtId="44" fontId="11" fillId="8" borderId="20" xfId="0" applyNumberFormat="1" applyFont="1" applyFill="1" applyBorder="1" applyAlignment="1">
      <alignment horizontal="center" vertical="center"/>
    </xf>
    <xf numFmtId="0" fontId="12" fillId="8" borderId="21" xfId="0" quotePrefix="1" applyFont="1" applyFill="1" applyBorder="1" applyAlignment="1">
      <alignment horizontal="center" vertical="center"/>
    </xf>
    <xf numFmtId="44" fontId="11" fillId="8" borderId="22" xfId="0" applyNumberFormat="1" applyFont="1" applyFill="1" applyBorder="1" applyAlignment="1">
      <alignment horizontal="center" vertical="center"/>
    </xf>
    <xf numFmtId="165" fontId="6" fillId="0" borderId="0" xfId="0" applyNumberFormat="1" applyFont="1" applyFill="1" applyBorder="1" applyAlignment="1">
      <alignment horizontal="center"/>
    </xf>
    <xf numFmtId="166" fontId="13" fillId="3" borderId="2" xfId="0" applyNumberFormat="1" applyFont="1" applyFill="1" applyBorder="1" applyAlignment="1">
      <alignment horizontal="center" vertical="center" wrapText="1"/>
    </xf>
    <xf numFmtId="165" fontId="26" fillId="12" borderId="2" xfId="2" quotePrefix="1" applyNumberFormat="1" applyFont="1" applyFill="1" applyBorder="1" applyAlignment="1">
      <alignment horizontal="center" vertical="center" wrapText="1"/>
    </xf>
    <xf numFmtId="44" fontId="26" fillId="14" borderId="2" xfId="2" quotePrefix="1" applyNumberFormat="1" applyFont="1" applyFill="1" applyBorder="1" applyAlignment="1">
      <alignment horizontal="center" vertical="center" wrapText="1"/>
    </xf>
    <xf numFmtId="166" fontId="9" fillId="11" borderId="2"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67" fontId="11" fillId="0" borderId="0" xfId="1" applyNumberFormat="1" applyFont="1" applyFill="1" applyBorder="1" applyAlignment="1">
      <alignment horizontal="center" vertical="center" wrapText="1"/>
    </xf>
    <xf numFmtId="165" fontId="21" fillId="0" borderId="0" xfId="2" applyNumberFormat="1" applyFont="1" applyFill="1" applyBorder="1"/>
    <xf numFmtId="44" fontId="21" fillId="0" borderId="0" xfId="2" applyNumberFormat="1" applyFont="1" applyFill="1" applyBorder="1"/>
    <xf numFmtId="0" fontId="18" fillId="10" borderId="23" xfId="0" applyFont="1" applyFill="1" applyBorder="1" applyAlignment="1">
      <alignment horizontal="center" vertical="top" wrapText="1"/>
    </xf>
    <xf numFmtId="0" fontId="18" fillId="10" borderId="19" xfId="0" applyFont="1" applyFill="1" applyBorder="1" applyAlignment="1">
      <alignment horizontal="center" vertical="top" wrapText="1"/>
    </xf>
    <xf numFmtId="0" fontId="18" fillId="10" borderId="0" xfId="0" applyFont="1" applyFill="1" applyBorder="1" applyAlignment="1"/>
    <xf numFmtId="0" fontId="17" fillId="10" borderId="19" xfId="0" applyFont="1" applyFill="1" applyBorder="1" applyAlignment="1"/>
    <xf numFmtId="0" fontId="24" fillId="0" borderId="0" xfId="0" applyFont="1" applyAlignment="1">
      <alignment horizontal="left"/>
    </xf>
    <xf numFmtId="44" fontId="0" fillId="0" borderId="0" xfId="2" applyFont="1" applyBorder="1"/>
    <xf numFmtId="167" fontId="0" fillId="0" borderId="26" xfId="1" applyNumberFormat="1" applyFont="1" applyBorder="1" applyAlignment="1">
      <alignment horizontal="center"/>
    </xf>
    <xf numFmtId="44" fontId="0" fillId="0" borderId="27" xfId="2" applyFont="1" applyBorder="1"/>
    <xf numFmtId="44" fontId="0" fillId="0" borderId="29" xfId="2" applyFont="1" applyBorder="1"/>
    <xf numFmtId="0" fontId="0" fillId="0" borderId="0" xfId="0" quotePrefix="1" applyBorder="1" applyAlignment="1">
      <alignment horizontal="center"/>
    </xf>
    <xf numFmtId="167" fontId="0" fillId="0" borderId="28" xfId="1" applyNumberFormat="1" applyFont="1" applyBorder="1" applyAlignment="1">
      <alignment horizontal="center"/>
    </xf>
    <xf numFmtId="0" fontId="0" fillId="0" borderId="0" xfId="0" applyAlignment="1">
      <alignment horizontal="center"/>
    </xf>
    <xf numFmtId="44" fontId="0" fillId="0" borderId="0" xfId="2" applyFont="1"/>
    <xf numFmtId="0" fontId="0" fillId="6" borderId="26" xfId="0" quotePrefix="1" applyFill="1" applyBorder="1" applyAlignment="1">
      <alignment horizontal="center"/>
    </xf>
    <xf numFmtId="44" fontId="0" fillId="6" borderId="27" xfId="2" applyFont="1" applyFill="1" applyBorder="1"/>
    <xf numFmtId="0" fontId="0" fillId="6" borderId="28" xfId="0" quotePrefix="1" applyFill="1" applyBorder="1" applyAlignment="1">
      <alignment horizontal="center"/>
    </xf>
    <xf numFmtId="44" fontId="0" fillId="6" borderId="29" xfId="2" applyFont="1" applyFill="1" applyBorder="1"/>
    <xf numFmtId="0" fontId="2" fillId="3" borderId="24" xfId="0" applyFont="1" applyFill="1" applyBorder="1" applyAlignment="1">
      <alignment horizontal="center"/>
    </xf>
    <xf numFmtId="44" fontId="2" fillId="3" borderId="25" xfId="2" applyFont="1" applyFill="1" applyBorder="1" applyAlignment="1">
      <alignment horizontal="center"/>
    </xf>
    <xf numFmtId="0" fontId="12" fillId="8" borderId="18" xfId="0" quotePrefix="1" applyFont="1" applyFill="1" applyBorder="1" applyAlignment="1">
      <alignment horizontal="center" vertical="center"/>
    </xf>
    <xf numFmtId="166" fontId="14" fillId="6" borderId="2"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166" fontId="9" fillId="5" borderId="2" xfId="0" applyNumberFormat="1" applyFont="1" applyFill="1" applyBorder="1" applyAlignment="1">
      <alignment horizontal="center" vertical="center" wrapText="1"/>
    </xf>
    <xf numFmtId="166" fontId="9" fillId="2" borderId="2" xfId="0" applyNumberFormat="1" applyFont="1" applyFill="1" applyBorder="1" applyAlignment="1">
      <alignment horizontal="center" vertical="center" wrapText="1"/>
    </xf>
    <xf numFmtId="0" fontId="16" fillId="10" borderId="0" xfId="0" applyFont="1" applyFill="1" applyBorder="1"/>
    <xf numFmtId="166" fontId="9" fillId="0" borderId="0" xfId="0" applyNumberFormat="1" applyFont="1" applyBorder="1" applyAlignment="1">
      <alignment horizontal="center"/>
    </xf>
    <xf numFmtId="43" fontId="14" fillId="7" borderId="2" xfId="1" applyFont="1" applyFill="1" applyBorder="1" applyAlignment="1">
      <alignment horizontal="center" vertical="center" wrapText="1"/>
    </xf>
    <xf numFmtId="0" fontId="14" fillId="6" borderId="2" xfId="0" applyFont="1" applyFill="1" applyBorder="1" applyAlignment="1">
      <alignment horizontal="center" vertical="center" wrapText="1"/>
    </xf>
    <xf numFmtId="0" fontId="4" fillId="0" borderId="0" xfId="0" applyFont="1" applyFill="1" applyAlignment="1">
      <alignment horizontal="center"/>
    </xf>
    <xf numFmtId="0" fontId="2" fillId="0" borderId="0" xfId="0" applyFont="1" applyFill="1" applyAlignment="1">
      <alignment horizontal="center"/>
    </xf>
    <xf numFmtId="0" fontId="12" fillId="15" borderId="2" xfId="0" applyFont="1" applyFill="1" applyBorder="1" applyAlignment="1">
      <alignment horizontal="center" vertical="center"/>
    </xf>
    <xf numFmtId="164" fontId="8" fillId="0" borderId="0" xfId="0" applyNumberFormat="1" applyFont="1" applyFill="1" applyBorder="1" applyAlignment="1">
      <alignment horizontal="left" vertical="center"/>
    </xf>
    <xf numFmtId="0" fontId="16" fillId="0" borderId="0" xfId="0" applyFont="1" applyFill="1" applyBorder="1"/>
    <xf numFmtId="0" fontId="5" fillId="0" borderId="0" xfId="0" applyFont="1" applyFill="1" applyBorder="1"/>
    <xf numFmtId="0" fontId="17" fillId="0" borderId="0" xfId="0" applyFont="1" applyFill="1" applyBorder="1" applyAlignment="1">
      <alignment horizontal="left" vertical="top" wrapText="1"/>
    </xf>
    <xf numFmtId="166" fontId="9" fillId="0" borderId="0" xfId="0" applyNumberFormat="1" applyFont="1" applyFill="1" applyBorder="1" applyAlignment="1">
      <alignment horizontal="center"/>
    </xf>
    <xf numFmtId="166" fontId="9" fillId="0" borderId="0" xfId="0" applyNumberFormat="1" applyFont="1" applyFill="1" applyAlignment="1">
      <alignment horizontal="center"/>
    </xf>
    <xf numFmtId="166" fontId="11" fillId="6" borderId="2" xfId="1" applyNumberFormat="1" applyFont="1" applyFill="1" applyBorder="1" applyAlignment="1">
      <alignment horizontal="center" vertical="center" wrapText="1"/>
    </xf>
    <xf numFmtId="167" fontId="12" fillId="6" borderId="2" xfId="1" applyNumberFormat="1" applyFont="1" applyFill="1" applyBorder="1" applyAlignment="1">
      <alignment horizontal="center" vertical="center" wrapText="1"/>
    </xf>
    <xf numFmtId="44" fontId="27" fillId="6" borderId="2" xfId="2" applyFont="1" applyFill="1" applyBorder="1" applyAlignment="1">
      <alignment horizontal="center" vertical="center"/>
    </xf>
    <xf numFmtId="44" fontId="21" fillId="0" borderId="0" xfId="2" applyFont="1"/>
    <xf numFmtId="0" fontId="20" fillId="6" borderId="2" xfId="0" quotePrefix="1" applyFont="1" applyFill="1" applyBorder="1" applyAlignment="1">
      <alignment horizontal="center" vertical="center" wrapText="1"/>
    </xf>
    <xf numFmtId="44" fontId="11" fillId="6" borderId="2" xfId="2" applyFont="1" applyFill="1" applyBorder="1" applyAlignment="1">
      <alignment horizontal="center" vertical="center"/>
    </xf>
    <xf numFmtId="44" fontId="28" fillId="0" borderId="2" xfId="2" applyFont="1" applyFill="1" applyBorder="1" applyAlignment="1">
      <alignment horizontal="center" vertical="center"/>
    </xf>
    <xf numFmtId="167" fontId="9" fillId="6" borderId="2" xfId="1" applyNumberFormat="1" applyFont="1" applyFill="1" applyBorder="1" applyAlignment="1">
      <alignment horizontal="center" vertical="center" wrapText="1"/>
    </xf>
    <xf numFmtId="164" fontId="12" fillId="0" borderId="0" xfId="0" applyNumberFormat="1" applyFont="1" applyBorder="1" applyAlignment="1">
      <alignment horizontal="left" vertical="center"/>
    </xf>
    <xf numFmtId="44" fontId="26" fillId="0" borderId="0" xfId="2" applyFont="1" applyFill="1" applyBorder="1"/>
    <xf numFmtId="166" fontId="6" fillId="8" borderId="17" xfId="0" applyNumberFormat="1" applyFont="1" applyFill="1" applyBorder="1" applyAlignment="1">
      <alignment horizontal="center" vertical="center"/>
    </xf>
    <xf numFmtId="166" fontId="11" fillId="0" borderId="0" xfId="0" applyNumberFormat="1" applyFont="1" applyFill="1" applyAlignment="1">
      <alignment horizontal="center"/>
    </xf>
    <xf numFmtId="167" fontId="9" fillId="3" borderId="2" xfId="1" applyNumberFormat="1" applyFont="1" applyFill="1" applyBorder="1" applyAlignment="1">
      <alignment horizontal="center" vertical="center" wrapText="1"/>
    </xf>
    <xf numFmtId="0" fontId="29" fillId="0" borderId="0" xfId="0" applyFont="1" applyFill="1" applyAlignment="1">
      <alignment horizontal="left"/>
    </xf>
    <xf numFmtId="0" fontId="2" fillId="0" borderId="0" xfId="0" applyFont="1" applyFill="1" applyBorder="1" applyAlignment="1">
      <alignment horizontal="left"/>
    </xf>
    <xf numFmtId="165" fontId="9" fillId="0" borderId="0" xfId="0" applyNumberFormat="1" applyFont="1" applyFill="1" applyBorder="1" applyAlignment="1">
      <alignment vertical="center"/>
    </xf>
    <xf numFmtId="166" fontId="10" fillId="0" borderId="0" xfId="0" applyNumberFormat="1" applyFont="1" applyFill="1" applyBorder="1" applyAlignment="1">
      <alignment horizontal="center" vertical="center" wrapText="1"/>
    </xf>
    <xf numFmtId="0" fontId="30" fillId="0" borderId="0" xfId="0" applyFont="1" applyFill="1" applyAlignment="1">
      <alignment horizontal="center"/>
    </xf>
    <xf numFmtId="0" fontId="7" fillId="0" borderId="0" xfId="0" applyFont="1" applyFill="1" applyAlignment="1">
      <alignment horizontal="center"/>
    </xf>
    <xf numFmtId="165" fontId="7" fillId="0" borderId="0" xfId="0" applyNumberFormat="1" applyFont="1" applyFill="1" applyBorder="1" applyAlignment="1">
      <alignment vertical="center"/>
    </xf>
    <xf numFmtId="0" fontId="7" fillId="0" borderId="0" xfId="0" applyFont="1" applyFill="1" applyAlignment="1">
      <alignment horizontal="left"/>
    </xf>
    <xf numFmtId="0" fontId="7" fillId="0" borderId="0" xfId="0" applyFont="1" applyFill="1" applyBorder="1" applyAlignment="1">
      <alignment horizontal="left"/>
    </xf>
    <xf numFmtId="165" fontId="8" fillId="0" borderId="0" xfId="0" applyNumberFormat="1" applyFont="1" applyFill="1" applyBorder="1" applyAlignment="1">
      <alignment vertical="center"/>
    </xf>
    <xf numFmtId="166" fontId="8" fillId="6" borderId="2" xfId="1" applyNumberFormat="1" applyFont="1" applyFill="1" applyBorder="1" applyAlignment="1">
      <alignment horizontal="center" vertical="center" wrapText="1"/>
    </xf>
    <xf numFmtId="166" fontId="31" fillId="0" borderId="0" xfId="0" applyNumberFormat="1" applyFont="1" applyFill="1" applyBorder="1" applyAlignment="1">
      <alignment horizontal="center" vertical="center" wrapText="1"/>
    </xf>
    <xf numFmtId="166" fontId="8" fillId="0" borderId="0" xfId="0" applyNumberFormat="1" applyFont="1" applyFill="1" applyAlignment="1">
      <alignment horizontal="center"/>
    </xf>
    <xf numFmtId="0" fontId="2" fillId="0" borderId="0" xfId="0" applyFont="1" applyFill="1" applyAlignment="1">
      <alignment horizontal="left"/>
    </xf>
    <xf numFmtId="166" fontId="9" fillId="6" borderId="2" xfId="1" applyNumberFormat="1" applyFont="1" applyFill="1" applyBorder="1" applyAlignment="1">
      <alignment horizontal="center" vertical="center" wrapText="1"/>
    </xf>
    <xf numFmtId="44" fontId="2" fillId="2" borderId="1" xfId="2" applyFont="1" applyFill="1" applyBorder="1" applyAlignment="1">
      <alignment vertical="center"/>
    </xf>
    <xf numFmtId="166" fontId="6" fillId="8" borderId="1" xfId="0" applyNumberFormat="1" applyFont="1" applyFill="1" applyBorder="1" applyAlignment="1">
      <alignment horizontal="center" vertical="center"/>
    </xf>
    <xf numFmtId="0" fontId="5" fillId="10" borderId="6" xfId="0" applyFont="1" applyFill="1" applyBorder="1" applyProtection="1">
      <protection locked="0"/>
    </xf>
    <xf numFmtId="0" fontId="5" fillId="10" borderId="0" xfId="0" applyFont="1" applyFill="1" applyBorder="1" applyProtection="1">
      <protection locked="0"/>
    </xf>
    <xf numFmtId="0" fontId="5" fillId="10" borderId="0" xfId="0" applyFont="1" applyFill="1" applyBorder="1" applyAlignment="1" applyProtection="1">
      <protection locked="0"/>
    </xf>
    <xf numFmtId="166" fontId="10" fillId="15" borderId="2" xfId="0" applyNumberFormat="1" applyFont="1" applyFill="1" applyBorder="1" applyAlignment="1" applyProtection="1">
      <alignment horizontal="center" vertical="center" wrapText="1"/>
      <protection locked="0"/>
    </xf>
    <xf numFmtId="0" fontId="11"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44" fontId="25" fillId="11" borderId="2" xfId="2" applyFont="1" applyFill="1" applyBorder="1" applyAlignment="1">
      <alignment vertical="center"/>
    </xf>
    <xf numFmtId="44" fontId="25" fillId="13" borderId="2" xfId="2" applyFont="1" applyFill="1" applyBorder="1" applyAlignment="1">
      <alignment vertical="center"/>
    </xf>
    <xf numFmtId="0" fontId="4" fillId="0" borderId="0" xfId="0" applyFont="1" applyAlignment="1">
      <alignment horizontal="center"/>
    </xf>
    <xf numFmtId="0" fontId="11" fillId="0" borderId="0" xfId="0" applyFont="1" applyAlignment="1">
      <alignment vertical="center" wrapText="1"/>
    </xf>
    <xf numFmtId="0" fontId="11" fillId="0" borderId="0" xfId="0" applyFont="1" applyAlignment="1">
      <alignment vertical="top"/>
    </xf>
    <xf numFmtId="166" fontId="33" fillId="12" borderId="1" xfId="0" applyNumberFormat="1" applyFont="1" applyFill="1" applyBorder="1" applyAlignment="1">
      <alignment horizontal="center" vertical="center"/>
    </xf>
    <xf numFmtId="0" fontId="4" fillId="0" borderId="0" xfId="0" applyFont="1" applyAlignment="1"/>
    <xf numFmtId="166" fontId="11" fillId="6" borderId="2" xfId="0" applyNumberFormat="1" applyFont="1" applyFill="1" applyBorder="1" applyAlignment="1">
      <alignment horizontal="center" vertical="center" wrapText="1"/>
    </xf>
    <xf numFmtId="0" fontId="11" fillId="6" borderId="2" xfId="0" applyFont="1" applyFill="1" applyBorder="1" applyAlignment="1">
      <alignment horizontal="left" vertical="center" wrapText="1"/>
    </xf>
    <xf numFmtId="0" fontId="12" fillId="6" borderId="12" xfId="0" applyFont="1" applyFill="1" applyBorder="1" applyAlignment="1">
      <alignment horizontal="center"/>
    </xf>
    <xf numFmtId="0" fontId="34" fillId="6" borderId="2" xfId="0" quotePrefix="1" applyFont="1" applyFill="1" applyBorder="1" applyAlignment="1">
      <alignment horizontal="center" vertical="center" wrapText="1"/>
    </xf>
    <xf numFmtId="0" fontId="35" fillId="0" borderId="0" xfId="0" applyFont="1" applyFill="1" applyAlignment="1">
      <alignment horizontal="center"/>
    </xf>
    <xf numFmtId="0" fontId="36" fillId="0" borderId="0" xfId="0" applyFont="1" applyFill="1" applyAlignment="1">
      <alignment horizontal="center"/>
    </xf>
    <xf numFmtId="0" fontId="37" fillId="0" borderId="0" xfId="0" applyFont="1" applyFill="1" applyAlignment="1">
      <alignment horizontal="center"/>
    </xf>
    <xf numFmtId="0" fontId="38" fillId="0" borderId="0" xfId="0" applyFont="1" applyFill="1" applyAlignment="1">
      <alignment horizontal="left"/>
    </xf>
    <xf numFmtId="165" fontId="37" fillId="0" borderId="0" xfId="0" applyNumberFormat="1" applyFont="1" applyFill="1" applyBorder="1" applyAlignment="1">
      <alignment vertical="center"/>
    </xf>
    <xf numFmtId="165" fontId="39" fillId="0" borderId="0" xfId="0" applyNumberFormat="1" applyFont="1" applyFill="1" applyBorder="1" applyAlignment="1">
      <alignment horizontal="center"/>
    </xf>
    <xf numFmtId="168" fontId="40" fillId="6" borderId="2" xfId="2" applyNumberFormat="1" applyFont="1" applyFill="1" applyBorder="1" applyAlignment="1">
      <alignment horizontal="center" vertical="center"/>
    </xf>
    <xf numFmtId="0" fontId="38" fillId="0" borderId="0" xfId="0" applyFont="1" applyFill="1" applyBorder="1"/>
    <xf numFmtId="0" fontId="38" fillId="0" borderId="0" xfId="0" applyFont="1" applyFill="1"/>
    <xf numFmtId="0" fontId="41" fillId="7" borderId="2" xfId="0" quotePrefix="1" applyFont="1" applyFill="1" applyBorder="1" applyAlignment="1">
      <alignment horizontal="center" vertical="center" wrapText="1"/>
    </xf>
    <xf numFmtId="0" fontId="42" fillId="0" borderId="0" xfId="0" applyFont="1" applyAlignment="1"/>
    <xf numFmtId="0" fontId="42" fillId="0" borderId="0" xfId="0" applyFont="1" applyFill="1" applyAlignment="1">
      <alignment horizontal="center"/>
    </xf>
    <xf numFmtId="0" fontId="0" fillId="0" borderId="0" xfId="0" applyFont="1" applyFill="1" applyAlignment="1">
      <alignment horizontal="center"/>
    </xf>
    <xf numFmtId="165" fontId="0" fillId="0" borderId="0" xfId="0" applyNumberFormat="1" applyFont="1" applyFill="1" applyBorder="1" applyAlignment="1">
      <alignment vertical="center"/>
    </xf>
    <xf numFmtId="167" fontId="11" fillId="3" borderId="2" xfId="1" applyNumberFormat="1" applyFont="1" applyFill="1" applyBorder="1" applyAlignment="1">
      <alignment horizontal="center" vertical="center" wrapText="1"/>
    </xf>
    <xf numFmtId="14" fontId="40" fillId="6" borderId="2" xfId="1" applyNumberFormat="1" applyFont="1" applyFill="1" applyBorder="1" applyAlignment="1">
      <alignment horizontal="center" vertical="center"/>
    </xf>
    <xf numFmtId="0" fontId="24" fillId="0" borderId="0" xfId="0" applyFont="1" applyAlignment="1">
      <alignment horizontal="center" vertical="center"/>
    </xf>
    <xf numFmtId="0" fontId="2" fillId="0" borderId="0" xfId="0" applyFont="1" applyAlignment="1">
      <alignment horizontal="right"/>
    </xf>
    <xf numFmtId="0" fontId="4" fillId="0" borderId="0" xfId="0" applyFont="1" applyAlignment="1">
      <alignment horizontal="center"/>
    </xf>
    <xf numFmtId="165" fontId="2" fillId="3" borderId="11" xfId="0" applyNumberFormat="1" applyFont="1" applyFill="1" applyBorder="1" applyAlignment="1">
      <alignment horizontal="center" vertical="center"/>
    </xf>
    <xf numFmtId="165" fontId="2" fillId="3" borderId="13" xfId="0" applyNumberFormat="1" applyFont="1" applyFill="1" applyBorder="1" applyAlignment="1">
      <alignment horizontal="center" vertical="center"/>
    </xf>
    <xf numFmtId="165" fontId="2" fillId="3" borderId="12" xfId="0" applyNumberFormat="1" applyFont="1" applyFill="1" applyBorder="1" applyAlignment="1">
      <alignment horizontal="center" vertical="center"/>
    </xf>
    <xf numFmtId="0" fontId="17" fillId="10" borderId="6" xfId="0" applyFont="1" applyFill="1" applyBorder="1" applyAlignment="1">
      <alignment horizontal="left" vertical="top" wrapText="1"/>
    </xf>
    <xf numFmtId="0" fontId="17" fillId="10" borderId="0" xfId="0" applyFont="1" applyFill="1" applyBorder="1" applyAlignment="1">
      <alignment horizontal="left" vertical="top" wrapText="1"/>
    </xf>
    <xf numFmtId="0" fontId="17" fillId="10" borderId="7" xfId="0" applyFont="1" applyFill="1" applyBorder="1" applyAlignment="1">
      <alignment horizontal="left" vertical="top" wrapText="1"/>
    </xf>
    <xf numFmtId="0" fontId="18" fillId="10" borderId="6" xfId="0" applyFont="1" applyFill="1" applyBorder="1" applyAlignment="1">
      <alignment horizontal="center" vertical="top" wrapText="1"/>
    </xf>
    <xf numFmtId="0" fontId="18" fillId="10" borderId="0" xfId="0" applyFont="1" applyFill="1" applyBorder="1" applyAlignment="1">
      <alignment horizontal="center" vertical="top" wrapText="1"/>
    </xf>
    <xf numFmtId="0" fontId="12" fillId="6" borderId="11" xfId="0" applyFont="1" applyFill="1" applyBorder="1" applyAlignment="1">
      <alignment horizontal="center"/>
    </xf>
    <xf numFmtId="0" fontId="12" fillId="6" borderId="12" xfId="0" applyFont="1" applyFill="1" applyBorder="1" applyAlignment="1">
      <alignment horizontal="center"/>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27" fillId="0" borderId="0"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showGridLines="0" workbookViewId="0">
      <selection sqref="A1:B1"/>
    </sheetView>
  </sheetViews>
  <sheetFormatPr defaultColWidth="8.7109375" defaultRowHeight="15" x14ac:dyDescent="0.25"/>
  <cols>
    <col min="1" max="1" width="4.28515625" style="182" customWidth="1"/>
    <col min="2" max="2" width="85.140625" style="181" customWidth="1"/>
    <col min="3" max="16384" width="8.7109375" style="182"/>
  </cols>
  <sheetData>
    <row r="1" spans="1:2" ht="18.75" x14ac:dyDescent="0.25">
      <c r="A1" s="211" t="s">
        <v>63</v>
      </c>
      <c r="B1" s="211"/>
    </row>
    <row r="2" spans="1:2" ht="15.75" x14ac:dyDescent="0.25">
      <c r="A2" s="183" t="s">
        <v>88</v>
      </c>
    </row>
    <row r="3" spans="1:2" x14ac:dyDescent="0.25">
      <c r="A3" s="181">
        <v>1</v>
      </c>
      <c r="B3" s="181" t="s">
        <v>64</v>
      </c>
    </row>
    <row r="4" spans="1:2" x14ac:dyDescent="0.25">
      <c r="A4" s="181">
        <f>A3+1</f>
        <v>2</v>
      </c>
      <c r="B4" s="181" t="s">
        <v>65</v>
      </c>
    </row>
    <row r="5" spans="1:2" x14ac:dyDescent="0.25">
      <c r="A5" s="181">
        <f t="shared" ref="A5:A10" si="0">A4+1</f>
        <v>3</v>
      </c>
      <c r="B5" s="181" t="s">
        <v>66</v>
      </c>
    </row>
    <row r="6" spans="1:2" x14ac:dyDescent="0.25">
      <c r="A6" s="181">
        <f t="shared" si="0"/>
        <v>4</v>
      </c>
      <c r="B6" s="181" t="s">
        <v>67</v>
      </c>
    </row>
    <row r="7" spans="1:2" x14ac:dyDescent="0.25">
      <c r="A7" s="181">
        <f t="shared" si="0"/>
        <v>5</v>
      </c>
      <c r="B7" s="181" t="s">
        <v>68</v>
      </c>
    </row>
    <row r="8" spans="1:2" x14ac:dyDescent="0.25">
      <c r="A8" s="181">
        <f t="shared" si="0"/>
        <v>6</v>
      </c>
      <c r="B8" s="181" t="s">
        <v>69</v>
      </c>
    </row>
    <row r="9" spans="1:2" x14ac:dyDescent="0.25">
      <c r="A9" s="181">
        <f t="shared" si="0"/>
        <v>7</v>
      </c>
      <c r="B9" s="181" t="s">
        <v>70</v>
      </c>
    </row>
    <row r="10" spans="1:2" x14ac:dyDescent="0.25">
      <c r="A10" s="181">
        <f t="shared" si="0"/>
        <v>8</v>
      </c>
      <c r="B10" s="181" t="s">
        <v>80</v>
      </c>
    </row>
    <row r="11" spans="1:2" x14ac:dyDescent="0.25">
      <c r="A11" s="181"/>
    </row>
    <row r="12" spans="1:2" ht="15.75" x14ac:dyDescent="0.25">
      <c r="A12" s="183" t="s">
        <v>72</v>
      </c>
    </row>
    <row r="13" spans="1:2" x14ac:dyDescent="0.25">
      <c r="A13" s="181">
        <v>1</v>
      </c>
      <c r="B13" s="181" t="s">
        <v>64</v>
      </c>
    </row>
    <row r="14" spans="1:2" x14ac:dyDescent="0.25">
      <c r="A14" s="181">
        <f>A13+1</f>
        <v>2</v>
      </c>
      <c r="B14" s="181" t="s">
        <v>91</v>
      </c>
    </row>
    <row r="15" spans="1:2" x14ac:dyDescent="0.25">
      <c r="A15" s="181">
        <f t="shared" ref="A15:A25" si="1">A14+1</f>
        <v>3</v>
      </c>
      <c r="B15" s="181" t="s">
        <v>92</v>
      </c>
    </row>
    <row r="16" spans="1:2" x14ac:dyDescent="0.25">
      <c r="A16" s="181">
        <f t="shared" si="1"/>
        <v>4</v>
      </c>
      <c r="B16" s="181" t="s">
        <v>71</v>
      </c>
    </row>
    <row r="17" spans="1:2" x14ac:dyDescent="0.25">
      <c r="A17" s="181">
        <f t="shared" si="1"/>
        <v>5</v>
      </c>
      <c r="B17" s="181" t="s">
        <v>89</v>
      </c>
    </row>
    <row r="18" spans="1:2" x14ac:dyDescent="0.25">
      <c r="A18" s="181">
        <f t="shared" si="1"/>
        <v>6</v>
      </c>
      <c r="B18" s="181" t="s">
        <v>90</v>
      </c>
    </row>
    <row r="19" spans="1:2" x14ac:dyDescent="0.25">
      <c r="A19" s="181">
        <f t="shared" si="1"/>
        <v>7</v>
      </c>
      <c r="B19" s="181" t="s">
        <v>93</v>
      </c>
    </row>
    <row r="20" spans="1:2" x14ac:dyDescent="0.25">
      <c r="A20" s="181">
        <f t="shared" si="1"/>
        <v>8</v>
      </c>
      <c r="B20" s="181" t="s">
        <v>73</v>
      </c>
    </row>
    <row r="21" spans="1:2" x14ac:dyDescent="0.25">
      <c r="A21" s="181"/>
    </row>
    <row r="22" spans="1:2" ht="15.75" x14ac:dyDescent="0.25">
      <c r="A22" s="183" t="s">
        <v>74</v>
      </c>
    </row>
    <row r="23" spans="1:2" x14ac:dyDescent="0.25">
      <c r="A23" s="181">
        <v>1</v>
      </c>
      <c r="B23" s="181" t="s">
        <v>94</v>
      </c>
    </row>
    <row r="24" spans="1:2" x14ac:dyDescent="0.25">
      <c r="A24" s="181">
        <f>A23+1</f>
        <v>2</v>
      </c>
      <c r="B24" s="181" t="s">
        <v>95</v>
      </c>
    </row>
    <row r="25" spans="1:2" x14ac:dyDescent="0.25">
      <c r="A25" s="181">
        <f t="shared" si="1"/>
        <v>3</v>
      </c>
      <c r="B25" s="181" t="s">
        <v>75</v>
      </c>
    </row>
    <row r="26" spans="1:2" x14ac:dyDescent="0.25">
      <c r="A26" s="181"/>
    </row>
    <row r="27" spans="1:2" ht="15.75" x14ac:dyDescent="0.25">
      <c r="A27" s="183" t="s">
        <v>72</v>
      </c>
    </row>
    <row r="28" spans="1:2" ht="25.5" x14ac:dyDescent="0.25">
      <c r="A28" s="188">
        <v>1</v>
      </c>
      <c r="B28" s="187" t="s">
        <v>96</v>
      </c>
    </row>
    <row r="29" spans="1:2" x14ac:dyDescent="0.25">
      <c r="A29" s="181"/>
    </row>
    <row r="30" spans="1:2" ht="15.75" x14ac:dyDescent="0.25">
      <c r="A30" s="183" t="s">
        <v>97</v>
      </c>
    </row>
    <row r="31" spans="1:2" x14ac:dyDescent="0.25">
      <c r="A31" s="188">
        <v>1</v>
      </c>
      <c r="B31" s="187" t="s">
        <v>98</v>
      </c>
    </row>
    <row r="32" spans="1:2" x14ac:dyDescent="0.25">
      <c r="A32" s="181">
        <v>2</v>
      </c>
      <c r="B32" s="181" t="s">
        <v>99</v>
      </c>
    </row>
  </sheetData>
  <sheetProtection sheet="1" objects="1" scenarios="1"/>
  <mergeCells count="1">
    <mergeCell ref="A1:B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M47"/>
  <sheetViews>
    <sheetView showGridLines="0" tabSelected="1" workbookViewId="0">
      <selection activeCell="C3" sqref="C3"/>
    </sheetView>
  </sheetViews>
  <sheetFormatPr defaultRowHeight="15" x14ac:dyDescent="0.25"/>
  <cols>
    <col min="1" max="1" width="14.28515625" customWidth="1"/>
    <col min="2" max="2" width="10.42578125" customWidth="1"/>
    <col min="3" max="3" width="13.42578125" customWidth="1"/>
    <col min="4" max="4" width="12.85546875" customWidth="1"/>
    <col min="5" max="5" width="13.42578125" customWidth="1"/>
    <col min="6" max="7" width="11.5703125" customWidth="1"/>
    <col min="8" max="8" width="29.28515625" customWidth="1"/>
    <col min="9" max="9" width="2.140625" style="63" customWidth="1"/>
    <col min="10" max="12" width="16.5703125" customWidth="1"/>
    <col min="13" max="13" width="27.85546875" customWidth="1"/>
  </cols>
  <sheetData>
    <row r="1" spans="1:13" ht="23.25" x14ac:dyDescent="0.35">
      <c r="A1" s="213" t="s">
        <v>77</v>
      </c>
      <c r="B1" s="213"/>
      <c r="C1" s="213"/>
      <c r="D1" s="213"/>
      <c r="E1" s="213"/>
      <c r="F1" s="213"/>
      <c r="G1" s="213"/>
      <c r="H1" s="213"/>
      <c r="I1" s="55"/>
      <c r="J1" s="1"/>
      <c r="K1" s="1"/>
    </row>
    <row r="2" spans="1:13" ht="9.6" hidden="1" customHeight="1" x14ac:dyDescent="0.35">
      <c r="A2" s="2"/>
      <c r="B2" s="2"/>
      <c r="C2" s="2"/>
      <c r="D2" s="2"/>
      <c r="E2" s="2"/>
      <c r="F2" s="2"/>
      <c r="G2" s="2"/>
      <c r="H2" s="2"/>
      <c r="I2" s="56"/>
      <c r="J2" s="2"/>
      <c r="K2" s="2"/>
      <c r="L2" s="186"/>
      <c r="M2" s="2"/>
    </row>
    <row r="3" spans="1:13" x14ac:dyDescent="0.25">
      <c r="A3" s="212" t="s">
        <v>57</v>
      </c>
      <c r="B3" s="212"/>
      <c r="C3" s="3" t="s">
        <v>26</v>
      </c>
      <c r="D3" s="4"/>
      <c r="E3" s="4"/>
      <c r="F3" s="4"/>
      <c r="G3" s="4"/>
      <c r="H3" s="4"/>
      <c r="I3" s="57"/>
      <c r="J3" s="4"/>
      <c r="K3" s="4"/>
      <c r="L3" s="4"/>
      <c r="M3" s="4"/>
    </row>
    <row r="4" spans="1:13" x14ac:dyDescent="0.25">
      <c r="A4" s="5"/>
      <c r="B4" s="6" t="s">
        <v>1</v>
      </c>
      <c r="C4" s="5" t="s">
        <v>26</v>
      </c>
      <c r="D4" s="5"/>
      <c r="E4" s="5"/>
      <c r="F4" s="7"/>
      <c r="G4" s="8"/>
      <c r="H4" s="8"/>
      <c r="I4" s="58"/>
      <c r="J4" s="8"/>
      <c r="K4" s="8"/>
      <c r="L4" s="8"/>
      <c r="M4" s="8"/>
    </row>
    <row r="5" spans="1:13" x14ac:dyDescent="0.25">
      <c r="A5" s="5"/>
      <c r="B5" s="6" t="s">
        <v>2</v>
      </c>
      <c r="C5" s="9" t="s">
        <v>26</v>
      </c>
      <c r="D5" s="10"/>
      <c r="E5" s="5"/>
      <c r="F5" s="11"/>
      <c r="G5" s="11"/>
      <c r="H5" s="11"/>
      <c r="I5" s="11"/>
      <c r="J5" s="11"/>
      <c r="K5" s="11"/>
      <c r="L5" s="11"/>
      <c r="M5" s="11"/>
    </row>
    <row r="6" spans="1:13" ht="15.75" x14ac:dyDescent="0.25">
      <c r="A6" s="5"/>
      <c r="B6" s="6" t="s">
        <v>76</v>
      </c>
      <c r="C6" s="189"/>
      <c r="D6" s="4" t="s">
        <v>53</v>
      </c>
      <c r="E6" s="189"/>
      <c r="F6" s="155"/>
      <c r="G6" s="11"/>
      <c r="H6" s="11"/>
      <c r="I6" s="11"/>
      <c r="J6" s="214" t="s">
        <v>10</v>
      </c>
      <c r="K6" s="215"/>
      <c r="L6" s="215"/>
      <c r="M6" s="216"/>
    </row>
    <row r="7" spans="1:13" x14ac:dyDescent="0.25">
      <c r="A7" s="14"/>
      <c r="B7" s="13"/>
      <c r="C7" s="15"/>
      <c r="D7" s="15"/>
      <c r="E7" s="16"/>
      <c r="F7" s="17"/>
      <c r="G7" s="18"/>
      <c r="H7" s="18"/>
      <c r="I7" s="18"/>
      <c r="J7" s="222" t="s">
        <v>81</v>
      </c>
      <c r="K7" s="223"/>
      <c r="L7" s="193" t="s">
        <v>82</v>
      </c>
      <c r="M7" s="224" t="s">
        <v>83</v>
      </c>
    </row>
    <row r="8" spans="1:13" ht="47.45" customHeight="1" x14ac:dyDescent="0.25">
      <c r="A8" s="19" t="s">
        <v>3</v>
      </c>
      <c r="B8" s="19" t="s">
        <v>4</v>
      </c>
      <c r="C8" s="19" t="s">
        <v>5</v>
      </c>
      <c r="D8" s="19" t="s">
        <v>6</v>
      </c>
      <c r="E8" s="20" t="s">
        <v>7</v>
      </c>
      <c r="F8" s="21" t="s">
        <v>11</v>
      </c>
      <c r="G8" s="22" t="s">
        <v>12</v>
      </c>
      <c r="H8" s="19" t="s">
        <v>8</v>
      </c>
      <c r="I8" s="59"/>
      <c r="J8" s="19" t="s">
        <v>84</v>
      </c>
      <c r="K8" s="19" t="s">
        <v>85</v>
      </c>
      <c r="L8" s="19" t="s">
        <v>87</v>
      </c>
      <c r="M8" s="225"/>
    </row>
    <row r="9" spans="1:13" ht="26.1" customHeight="1" x14ac:dyDescent="0.25">
      <c r="A9" s="23"/>
      <c r="B9" s="24"/>
      <c r="C9" s="25"/>
      <c r="D9" s="26"/>
      <c r="E9" s="27"/>
      <c r="F9" s="28"/>
      <c r="G9" s="29"/>
      <c r="H9" s="30"/>
      <c r="I9" s="60"/>
      <c r="J9" s="191"/>
      <c r="K9" s="191"/>
      <c r="L9" s="191"/>
      <c r="M9" s="192"/>
    </row>
    <row r="10" spans="1:13" ht="26.1" customHeight="1" x14ac:dyDescent="0.25">
      <c r="A10" s="23"/>
      <c r="B10" s="24"/>
      <c r="C10" s="25"/>
      <c r="D10" s="26"/>
      <c r="E10" s="27"/>
      <c r="F10" s="28"/>
      <c r="G10" s="29"/>
      <c r="H10" s="26"/>
      <c r="I10" s="61"/>
      <c r="J10" s="191"/>
      <c r="K10" s="191"/>
      <c r="L10" s="191"/>
      <c r="M10" s="192"/>
    </row>
    <row r="11" spans="1:13" ht="26.1" customHeight="1" x14ac:dyDescent="0.25">
      <c r="A11" s="23"/>
      <c r="B11" s="24"/>
      <c r="C11" s="25"/>
      <c r="D11" s="26"/>
      <c r="E11" s="27"/>
      <c r="F11" s="28"/>
      <c r="G11" s="29"/>
      <c r="H11" s="26"/>
      <c r="I11" s="61"/>
      <c r="J11" s="191"/>
      <c r="K11" s="191"/>
      <c r="L11" s="191"/>
      <c r="M11" s="192"/>
    </row>
    <row r="12" spans="1:13" ht="26.1" customHeight="1" x14ac:dyDescent="0.25">
      <c r="A12" s="23"/>
      <c r="B12" s="24"/>
      <c r="C12" s="25"/>
      <c r="D12" s="26"/>
      <c r="E12" s="27"/>
      <c r="F12" s="28"/>
      <c r="G12" s="29"/>
      <c r="H12" s="26"/>
      <c r="I12" s="61"/>
      <c r="J12" s="191"/>
      <c r="K12" s="191"/>
      <c r="L12" s="191"/>
      <c r="M12" s="192"/>
    </row>
    <row r="13" spans="1:13" ht="26.1" customHeight="1" x14ac:dyDescent="0.25">
      <c r="A13" s="23"/>
      <c r="B13" s="24"/>
      <c r="C13" s="25"/>
      <c r="D13" s="26"/>
      <c r="E13" s="27"/>
      <c r="F13" s="28"/>
      <c r="G13" s="29"/>
      <c r="H13" s="26"/>
      <c r="I13" s="61"/>
      <c r="J13" s="191"/>
      <c r="K13" s="191"/>
      <c r="L13" s="191"/>
      <c r="M13" s="192"/>
    </row>
    <row r="14" spans="1:13" ht="26.1" customHeight="1" x14ac:dyDescent="0.25">
      <c r="A14" s="23"/>
      <c r="B14" s="24"/>
      <c r="C14" s="25"/>
      <c r="D14" s="26"/>
      <c r="E14" s="27"/>
      <c r="F14" s="28"/>
      <c r="G14" s="29"/>
      <c r="H14" s="26"/>
      <c r="I14" s="61"/>
      <c r="J14" s="191"/>
      <c r="K14" s="191"/>
      <c r="L14" s="191"/>
      <c r="M14" s="192"/>
    </row>
    <row r="15" spans="1:13" ht="26.1" customHeight="1" x14ac:dyDescent="0.25">
      <c r="A15" s="23"/>
      <c r="B15" s="24"/>
      <c r="C15" s="25"/>
      <c r="D15" s="26"/>
      <c r="E15" s="27"/>
      <c r="F15" s="28"/>
      <c r="G15" s="29"/>
      <c r="H15" s="26"/>
      <c r="I15" s="61"/>
      <c r="J15" s="191"/>
      <c r="K15" s="191"/>
      <c r="L15" s="191"/>
      <c r="M15" s="192"/>
    </row>
    <row r="16" spans="1:13" ht="26.1" customHeight="1" x14ac:dyDescent="0.25">
      <c r="A16" s="23"/>
      <c r="B16" s="24"/>
      <c r="C16" s="25"/>
      <c r="D16" s="26"/>
      <c r="E16" s="27"/>
      <c r="F16" s="28"/>
      <c r="G16" s="29"/>
      <c r="H16" s="26"/>
      <c r="I16" s="61"/>
      <c r="J16" s="191"/>
      <c r="K16" s="191"/>
      <c r="L16" s="191"/>
      <c r="M16" s="192"/>
    </row>
    <row r="17" spans="1:13" ht="26.1" customHeight="1" x14ac:dyDescent="0.25">
      <c r="A17" s="23"/>
      <c r="B17" s="24"/>
      <c r="C17" s="25"/>
      <c r="D17" s="26"/>
      <c r="E17" s="27"/>
      <c r="F17" s="28"/>
      <c r="G17" s="29"/>
      <c r="H17" s="26"/>
      <c r="I17" s="61"/>
      <c r="J17" s="191"/>
      <c r="K17" s="191"/>
      <c r="L17" s="191"/>
      <c r="M17" s="192"/>
    </row>
    <row r="18" spans="1:13" ht="26.1" customHeight="1" x14ac:dyDescent="0.25">
      <c r="A18" s="23"/>
      <c r="B18" s="24"/>
      <c r="C18" s="25"/>
      <c r="D18" s="26"/>
      <c r="E18" s="27"/>
      <c r="F18" s="28"/>
      <c r="G18" s="29"/>
      <c r="H18" s="26"/>
      <c r="I18" s="61"/>
      <c r="J18" s="191"/>
      <c r="K18" s="191"/>
      <c r="L18" s="191"/>
      <c r="M18" s="192"/>
    </row>
    <row r="19" spans="1:13" ht="26.1" customHeight="1" x14ac:dyDescent="0.25">
      <c r="A19" s="23"/>
      <c r="B19" s="24"/>
      <c r="C19" s="25"/>
      <c r="D19" s="26"/>
      <c r="E19" s="27"/>
      <c r="F19" s="28"/>
      <c r="G19" s="29"/>
      <c r="H19" s="26"/>
      <c r="I19" s="61"/>
      <c r="J19" s="191"/>
      <c r="K19" s="191"/>
      <c r="L19" s="191"/>
      <c r="M19" s="192"/>
    </row>
    <row r="20" spans="1:13" ht="26.1" customHeight="1" x14ac:dyDescent="0.25">
      <c r="A20" s="23"/>
      <c r="B20" s="24"/>
      <c r="C20" s="25"/>
      <c r="D20" s="26"/>
      <c r="E20" s="27"/>
      <c r="F20" s="28"/>
      <c r="G20" s="29"/>
      <c r="H20" s="26"/>
      <c r="I20" s="61"/>
      <c r="J20" s="191"/>
      <c r="K20" s="191"/>
      <c r="L20" s="191"/>
      <c r="M20" s="192"/>
    </row>
    <row r="21" spans="1:13" ht="26.1" customHeight="1" x14ac:dyDescent="0.25">
      <c r="A21" s="23"/>
      <c r="B21" s="24"/>
      <c r="C21" s="25"/>
      <c r="D21" s="26"/>
      <c r="E21" s="27"/>
      <c r="F21" s="28"/>
      <c r="G21" s="29"/>
      <c r="H21" s="26"/>
      <c r="I21" s="61"/>
      <c r="J21" s="191"/>
      <c r="K21" s="191"/>
      <c r="L21" s="191"/>
      <c r="M21" s="192"/>
    </row>
    <row r="22" spans="1:13" ht="26.1" customHeight="1" x14ac:dyDescent="0.25">
      <c r="A22" s="23"/>
      <c r="B22" s="24"/>
      <c r="C22" s="25"/>
      <c r="D22" s="26"/>
      <c r="E22" s="27"/>
      <c r="F22" s="28"/>
      <c r="G22" s="29"/>
      <c r="H22" s="26"/>
      <c r="I22" s="61"/>
      <c r="J22" s="191"/>
      <c r="K22" s="191"/>
      <c r="L22" s="191"/>
      <c r="M22" s="192"/>
    </row>
    <row r="23" spans="1:13" ht="26.1" customHeight="1" x14ac:dyDescent="0.25">
      <c r="A23" s="23"/>
      <c r="B23" s="24"/>
      <c r="C23" s="25"/>
      <c r="D23" s="26"/>
      <c r="E23" s="27"/>
      <c r="F23" s="28"/>
      <c r="G23" s="29"/>
      <c r="H23" s="26"/>
      <c r="I23" s="61"/>
      <c r="J23" s="191"/>
      <c r="K23" s="191"/>
      <c r="L23" s="191"/>
      <c r="M23" s="192"/>
    </row>
    <row r="24" spans="1:13" ht="26.1" customHeight="1" x14ac:dyDescent="0.25">
      <c r="A24" s="23"/>
      <c r="B24" s="24"/>
      <c r="C24" s="25"/>
      <c r="D24" s="26"/>
      <c r="E24" s="27"/>
      <c r="F24" s="28"/>
      <c r="G24" s="29"/>
      <c r="H24" s="26"/>
      <c r="I24" s="61"/>
      <c r="J24" s="191"/>
      <c r="K24" s="191"/>
      <c r="L24" s="191"/>
      <c r="M24" s="192"/>
    </row>
    <row r="25" spans="1:13" ht="26.1" customHeight="1" x14ac:dyDescent="0.25">
      <c r="A25" s="23"/>
      <c r="B25" s="24"/>
      <c r="C25" s="25"/>
      <c r="D25" s="26"/>
      <c r="E25" s="27"/>
      <c r="F25" s="28"/>
      <c r="G25" s="29"/>
      <c r="H25" s="26"/>
      <c r="I25" s="61"/>
      <c r="J25" s="191"/>
      <c r="K25" s="191"/>
      <c r="L25" s="191"/>
      <c r="M25" s="192"/>
    </row>
    <row r="26" spans="1:13" ht="26.1" customHeight="1" x14ac:dyDescent="0.25">
      <c r="A26" s="23"/>
      <c r="B26" s="24"/>
      <c r="C26" s="25"/>
      <c r="D26" s="26"/>
      <c r="E26" s="27"/>
      <c r="F26" s="28"/>
      <c r="G26" s="29"/>
      <c r="H26" s="26"/>
      <c r="I26" s="61"/>
      <c r="J26" s="191"/>
      <c r="K26" s="191"/>
      <c r="L26" s="191"/>
      <c r="M26" s="192"/>
    </row>
    <row r="27" spans="1:13" ht="26.1" customHeight="1" x14ac:dyDescent="0.25">
      <c r="A27" s="23"/>
      <c r="B27" s="24"/>
      <c r="C27" s="25"/>
      <c r="D27" s="26"/>
      <c r="E27" s="27"/>
      <c r="F27" s="28"/>
      <c r="G27" s="29"/>
      <c r="H27" s="26"/>
      <c r="I27" s="61"/>
      <c r="J27" s="191"/>
      <c r="K27" s="191"/>
      <c r="L27" s="191"/>
      <c r="M27" s="192"/>
    </row>
    <row r="28" spans="1:13" ht="26.1" customHeight="1" x14ac:dyDescent="0.25">
      <c r="A28" s="23"/>
      <c r="B28" s="24"/>
      <c r="C28" s="25"/>
      <c r="D28" s="26"/>
      <c r="E28" s="27"/>
      <c r="F28" s="28"/>
      <c r="G28" s="29"/>
      <c r="H28" s="26"/>
      <c r="I28" s="61"/>
      <c r="J28" s="191"/>
      <c r="K28" s="191"/>
      <c r="L28" s="191"/>
      <c r="M28" s="192"/>
    </row>
    <row r="29" spans="1:13" ht="26.1" customHeight="1" x14ac:dyDescent="0.25">
      <c r="A29" s="23"/>
      <c r="B29" s="24"/>
      <c r="C29" s="25"/>
      <c r="D29" s="26"/>
      <c r="E29" s="27"/>
      <c r="F29" s="28"/>
      <c r="G29" s="29"/>
      <c r="H29" s="26"/>
      <c r="I29" s="61"/>
      <c r="J29" s="191"/>
      <c r="K29" s="191"/>
      <c r="L29" s="191"/>
      <c r="M29" s="192"/>
    </row>
    <row r="30" spans="1:13" ht="26.1" customHeight="1" x14ac:dyDescent="0.25">
      <c r="A30" s="23"/>
      <c r="B30" s="24"/>
      <c r="C30" s="25"/>
      <c r="D30" s="26"/>
      <c r="E30" s="27"/>
      <c r="F30" s="28"/>
      <c r="G30" s="29"/>
      <c r="H30" s="26"/>
      <c r="I30" s="61"/>
      <c r="J30" s="191"/>
      <c r="K30" s="191"/>
      <c r="L30" s="191"/>
      <c r="M30" s="192"/>
    </row>
    <row r="31" spans="1:13" ht="26.1" customHeight="1" x14ac:dyDescent="0.25">
      <c r="A31" s="23"/>
      <c r="B31" s="24"/>
      <c r="C31" s="25"/>
      <c r="D31" s="26"/>
      <c r="E31" s="27"/>
      <c r="F31" s="28"/>
      <c r="G31" s="29"/>
      <c r="H31" s="26"/>
      <c r="I31" s="61"/>
      <c r="J31" s="191"/>
      <c r="K31" s="191"/>
      <c r="L31" s="191"/>
      <c r="M31" s="192"/>
    </row>
    <row r="32" spans="1:13" ht="26.1" customHeight="1" x14ac:dyDescent="0.25">
      <c r="A32" s="23"/>
      <c r="B32" s="24"/>
      <c r="C32" s="25"/>
      <c r="D32" s="26"/>
      <c r="E32" s="27"/>
      <c r="F32" s="28"/>
      <c r="G32" s="29"/>
      <c r="H32" s="26"/>
      <c r="I32" s="61"/>
      <c r="J32" s="191"/>
      <c r="K32" s="191"/>
      <c r="L32" s="191"/>
      <c r="M32" s="192"/>
    </row>
    <row r="33" spans="1:13" ht="26.1" customHeight="1" x14ac:dyDescent="0.25">
      <c r="A33" s="23"/>
      <c r="B33" s="24"/>
      <c r="C33" s="25"/>
      <c r="D33" s="26"/>
      <c r="E33" s="27"/>
      <c r="F33" s="28"/>
      <c r="G33" s="29"/>
      <c r="H33" s="26"/>
      <c r="I33" s="61"/>
      <c r="J33" s="191"/>
      <c r="K33" s="191"/>
      <c r="L33" s="191"/>
      <c r="M33" s="192"/>
    </row>
    <row r="34" spans="1:13" ht="26.1" customHeight="1" x14ac:dyDescent="0.25">
      <c r="A34" s="23"/>
      <c r="B34" s="24"/>
      <c r="C34" s="25"/>
      <c r="D34" s="26"/>
      <c r="E34" s="27"/>
      <c r="F34" s="28"/>
      <c r="G34" s="29"/>
      <c r="H34" s="26"/>
      <c r="I34" s="61"/>
      <c r="J34" s="191"/>
      <c r="K34" s="191"/>
      <c r="L34" s="191"/>
      <c r="M34" s="192"/>
    </row>
    <row r="35" spans="1:13" ht="26.1" customHeight="1" x14ac:dyDescent="0.25">
      <c r="A35" s="23"/>
      <c r="B35" s="24"/>
      <c r="C35" s="25"/>
      <c r="D35" s="26"/>
      <c r="E35" s="27"/>
      <c r="F35" s="28"/>
      <c r="G35" s="29"/>
      <c r="H35" s="26"/>
      <c r="I35" s="61"/>
      <c r="J35" s="191"/>
      <c r="K35" s="191"/>
      <c r="L35" s="191"/>
      <c r="M35" s="192"/>
    </row>
    <row r="36" spans="1:13" x14ac:dyDescent="0.25">
      <c r="A36" s="31"/>
      <c r="B36" s="32"/>
      <c r="C36" s="33"/>
      <c r="D36" s="32"/>
      <c r="E36" s="34"/>
      <c r="F36" s="35"/>
      <c r="G36" s="36"/>
      <c r="H36" s="36"/>
      <c r="I36" s="36"/>
      <c r="J36" s="36"/>
      <c r="K36" s="36"/>
      <c r="L36" s="36"/>
      <c r="M36" s="36"/>
    </row>
    <row r="37" spans="1:13" x14ac:dyDescent="0.25">
      <c r="A37" s="37" t="s">
        <v>58</v>
      </c>
      <c r="B37" s="38"/>
      <c r="C37" s="38"/>
      <c r="D37" s="38"/>
      <c r="E37" s="39"/>
      <c r="F37" s="40"/>
      <c r="G37" s="40"/>
      <c r="H37" s="40"/>
      <c r="I37" s="62"/>
      <c r="J37" s="40"/>
      <c r="K37" s="40"/>
      <c r="L37" s="40"/>
      <c r="M37" s="40"/>
    </row>
    <row r="38" spans="1:13" x14ac:dyDescent="0.25">
      <c r="A38" s="41"/>
      <c r="B38" s="42"/>
      <c r="C38" s="43"/>
      <c r="D38" s="43"/>
      <c r="E38" s="44"/>
      <c r="F38" s="40"/>
      <c r="G38" s="40"/>
      <c r="H38" s="40"/>
      <c r="I38" s="62"/>
      <c r="J38" s="40"/>
      <c r="K38" s="40"/>
      <c r="L38" s="40"/>
      <c r="M38" s="40"/>
    </row>
    <row r="39" spans="1:13" ht="43.5" customHeight="1" x14ac:dyDescent="0.25">
      <c r="A39" s="217" t="s">
        <v>59</v>
      </c>
      <c r="B39" s="218"/>
      <c r="C39" s="218"/>
      <c r="D39" s="218"/>
      <c r="E39" s="219"/>
      <c r="F39" s="40"/>
      <c r="G39" s="40"/>
      <c r="H39" s="40"/>
      <c r="I39" s="62"/>
      <c r="J39" s="40"/>
      <c r="K39" s="40"/>
      <c r="L39" s="40"/>
      <c r="M39" s="40"/>
    </row>
    <row r="40" spans="1:13" x14ac:dyDescent="0.25">
      <c r="A40" s="45"/>
      <c r="B40" s="46"/>
      <c r="C40" s="46"/>
      <c r="D40" s="46"/>
      <c r="E40" s="47"/>
      <c r="F40" s="40"/>
      <c r="G40" s="40"/>
      <c r="H40" s="40"/>
      <c r="I40" s="62"/>
      <c r="J40" s="40"/>
      <c r="K40" s="40"/>
      <c r="L40" s="40"/>
      <c r="M40" s="40"/>
    </row>
    <row r="41" spans="1:13" x14ac:dyDescent="0.25">
      <c r="A41" s="45"/>
      <c r="B41" s="46"/>
      <c r="C41" s="46"/>
      <c r="D41" s="46"/>
      <c r="E41" s="47"/>
      <c r="F41" s="40"/>
      <c r="G41" s="40"/>
      <c r="H41" s="40"/>
      <c r="I41" s="62"/>
      <c r="J41" s="40"/>
      <c r="K41" s="40"/>
      <c r="L41" s="40"/>
      <c r="M41" s="40"/>
    </row>
    <row r="42" spans="1:13" x14ac:dyDescent="0.25">
      <c r="A42" s="41"/>
      <c r="B42" s="42"/>
      <c r="C42" s="43"/>
      <c r="D42" s="43"/>
      <c r="E42" s="44"/>
      <c r="F42" s="40"/>
      <c r="G42" s="40"/>
      <c r="H42" s="40"/>
      <c r="I42" s="62"/>
      <c r="J42" s="40"/>
      <c r="K42" s="40"/>
      <c r="L42" s="40"/>
      <c r="M42" s="40"/>
    </row>
    <row r="43" spans="1:13" x14ac:dyDescent="0.25">
      <c r="A43" s="65"/>
      <c r="B43" s="64"/>
      <c r="C43" s="64"/>
      <c r="D43" s="66"/>
      <c r="E43" s="67"/>
      <c r="F43" s="40"/>
      <c r="G43" s="40"/>
      <c r="H43" s="40"/>
      <c r="I43" s="62"/>
      <c r="J43" s="40"/>
      <c r="K43" s="40"/>
      <c r="L43" s="40"/>
      <c r="M43" s="40"/>
    </row>
    <row r="44" spans="1:13" ht="24" customHeight="1" x14ac:dyDescent="0.25">
      <c r="A44" s="220" t="s">
        <v>79</v>
      </c>
      <c r="B44" s="221"/>
      <c r="C44" s="221"/>
      <c r="D44" s="66"/>
      <c r="E44" s="68" t="s">
        <v>9</v>
      </c>
      <c r="F44" s="40"/>
      <c r="G44" s="40"/>
      <c r="H44" s="40"/>
      <c r="I44" s="62"/>
      <c r="J44" s="40"/>
      <c r="K44" s="40"/>
      <c r="L44" s="40"/>
      <c r="M44" s="40"/>
    </row>
    <row r="45" spans="1:13" x14ac:dyDescent="0.25">
      <c r="A45" s="48"/>
      <c r="B45" s="49"/>
      <c r="C45" s="50"/>
      <c r="D45" s="50"/>
      <c r="E45" s="51"/>
      <c r="F45" s="40"/>
      <c r="G45" s="40"/>
      <c r="H45" s="40"/>
      <c r="I45" s="62"/>
      <c r="J45" s="40"/>
      <c r="K45" s="40"/>
      <c r="L45" s="40"/>
      <c r="M45" s="40"/>
    </row>
    <row r="46" spans="1:13" x14ac:dyDescent="0.25">
      <c r="A46" s="52"/>
      <c r="B46" s="52"/>
      <c r="C46" s="53"/>
      <c r="D46" s="53"/>
      <c r="E46" s="54"/>
      <c r="F46" s="40"/>
      <c r="G46" s="40"/>
      <c r="H46" s="40"/>
      <c r="I46" s="62"/>
      <c r="J46" s="40"/>
      <c r="K46" s="40"/>
      <c r="L46" s="40"/>
      <c r="M46" s="40"/>
    </row>
    <row r="47" spans="1:13" x14ac:dyDescent="0.25">
      <c r="A47" s="52"/>
      <c r="B47" s="52"/>
      <c r="C47" s="53"/>
      <c r="D47" s="53"/>
      <c r="E47" s="54"/>
      <c r="F47" s="40"/>
      <c r="G47" s="40"/>
      <c r="H47" s="40"/>
      <c r="I47" s="62"/>
      <c r="J47" s="40"/>
      <c r="K47" s="40"/>
      <c r="L47" s="40"/>
      <c r="M47" s="40"/>
    </row>
  </sheetData>
  <mergeCells count="7">
    <mergeCell ref="A3:B3"/>
    <mergeCell ref="A1:H1"/>
    <mergeCell ref="J6:M6"/>
    <mergeCell ref="A39:E39"/>
    <mergeCell ref="A44:C44"/>
    <mergeCell ref="J7:K7"/>
    <mergeCell ref="M7:M8"/>
  </mergeCells>
  <printOptions horizontalCentered="1"/>
  <pageMargins left="0.3" right="0.3" top="0.25" bottom="0.25" header="0.3" footer="0.3"/>
  <pageSetup scale="73"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K51"/>
  <sheetViews>
    <sheetView showGridLines="0" workbookViewId="0">
      <selection activeCell="A9" sqref="A9"/>
    </sheetView>
  </sheetViews>
  <sheetFormatPr defaultColWidth="8.7109375" defaultRowHeight="15" x14ac:dyDescent="0.25"/>
  <cols>
    <col min="1" max="1" width="15.5703125" style="52" customWidth="1"/>
    <col min="2" max="2" width="9.85546875" style="52" customWidth="1"/>
    <col min="3" max="3" width="15.5703125" style="53" customWidth="1"/>
    <col min="4" max="4" width="12.42578125" style="53" customWidth="1"/>
    <col min="5" max="5" width="11.5703125" style="54" customWidth="1"/>
    <col min="6" max="6" width="7.5703125" style="54" customWidth="1"/>
    <col min="7" max="7" width="8.7109375" style="54" customWidth="1"/>
    <col min="8" max="8" width="9.140625" style="40" customWidth="1"/>
    <col min="9" max="9" width="7.7109375" style="54" customWidth="1"/>
    <col min="10" max="10" width="8.85546875" style="40" customWidth="1"/>
    <col min="11" max="11" width="4.85546875" style="40" customWidth="1"/>
    <col min="12" max="12" width="8.85546875" style="40" customWidth="1"/>
    <col min="13" max="13" width="8.42578125" style="54" customWidth="1"/>
    <col min="14" max="14" width="9" style="40" customWidth="1"/>
    <col min="15" max="15" width="4.85546875" style="40" customWidth="1"/>
    <col min="16" max="16" width="8.7109375" style="54" customWidth="1"/>
    <col min="17" max="17" width="8" style="54" customWidth="1"/>
    <col min="18" max="18" width="8.42578125" style="54" customWidth="1"/>
    <col min="19" max="19" width="5.5703125" style="54" customWidth="1"/>
    <col min="20" max="20" width="9.140625" style="158" customWidth="1"/>
    <col min="21" max="21" width="9.140625" style="146" hidden="1" customWidth="1"/>
    <col min="22" max="22" width="9.140625" style="172" customWidth="1"/>
    <col min="23" max="23" width="6.42578125" style="146" customWidth="1"/>
    <col min="24" max="26" width="4.140625" style="158" hidden="1" customWidth="1"/>
    <col min="27" max="27" width="4.85546875" style="158" hidden="1" customWidth="1"/>
    <col min="28" max="28" width="6.42578125" style="158" customWidth="1"/>
    <col min="29" max="29" width="8.85546875" style="54" customWidth="1"/>
    <col min="30" max="30" width="8.85546875" style="146" customWidth="1"/>
    <col min="31" max="31" width="10.140625" style="72" customWidth="1"/>
    <col min="32" max="32" width="10.140625" style="203" hidden="1" customWidth="1"/>
    <col min="33" max="33" width="10.140625" style="203" customWidth="1"/>
    <col min="34" max="34" width="6.42578125" style="72" customWidth="1"/>
    <col min="35" max="35" width="9.7109375" style="78" customWidth="1"/>
    <col min="36" max="36" width="0.7109375" style="78" customWidth="1"/>
    <col min="37" max="37" width="11.140625" style="79" customWidth="1"/>
    <col min="38" max="16384" width="8.7109375" style="72"/>
  </cols>
  <sheetData>
    <row r="1" spans="1:37" ht="23.25" x14ac:dyDescent="0.35">
      <c r="A1" s="213" t="s">
        <v>78</v>
      </c>
      <c r="B1" s="213"/>
      <c r="C1" s="213"/>
      <c r="D1" s="213"/>
      <c r="E1" s="213"/>
      <c r="F1" s="213"/>
      <c r="G1" s="213"/>
      <c r="H1" s="190"/>
      <c r="I1" s="190"/>
      <c r="J1" s="190"/>
      <c r="K1" s="190"/>
      <c r="L1" s="190"/>
      <c r="M1" s="190"/>
      <c r="N1" s="190"/>
      <c r="O1" s="190"/>
      <c r="P1" s="190"/>
      <c r="Q1" s="190"/>
      <c r="R1" s="190"/>
      <c r="S1" s="190"/>
      <c r="T1" s="190"/>
      <c r="U1" s="190"/>
      <c r="V1" s="190"/>
      <c r="W1" s="190"/>
      <c r="X1" s="190"/>
      <c r="Y1" s="190"/>
      <c r="Z1" s="190"/>
      <c r="AA1" s="190"/>
      <c r="AB1" s="205"/>
      <c r="AC1" s="190"/>
      <c r="AD1" s="190"/>
      <c r="AE1" s="190"/>
      <c r="AF1" s="195"/>
      <c r="AG1" s="195"/>
    </row>
    <row r="2" spans="1:37" ht="8.1" customHeight="1" x14ac:dyDescent="0.35">
      <c r="A2" s="2"/>
      <c r="B2" s="2"/>
      <c r="C2" s="2"/>
      <c r="D2" s="2"/>
      <c r="E2" s="2"/>
      <c r="F2" s="2"/>
      <c r="G2" s="2"/>
      <c r="H2" s="2"/>
      <c r="I2" s="2"/>
      <c r="J2" s="2"/>
      <c r="K2" s="2"/>
      <c r="L2" s="2"/>
      <c r="M2" s="2"/>
      <c r="N2" s="2"/>
      <c r="O2" s="2"/>
      <c r="P2" s="2"/>
      <c r="Q2" s="2"/>
      <c r="R2" s="2"/>
      <c r="S2" s="2"/>
      <c r="T2" s="138"/>
      <c r="U2" s="138"/>
      <c r="V2" s="164"/>
      <c r="W2" s="138"/>
      <c r="X2" s="138"/>
      <c r="Y2" s="138"/>
      <c r="Z2" s="138"/>
      <c r="AA2" s="138"/>
      <c r="AB2" s="206"/>
      <c r="AC2" s="2"/>
      <c r="AD2" s="138"/>
      <c r="AE2" s="2"/>
      <c r="AF2" s="196"/>
      <c r="AG2" s="196"/>
      <c r="AI2" s="80"/>
      <c r="AJ2" s="80"/>
      <c r="AK2" s="81"/>
    </row>
    <row r="3" spans="1:37" ht="15" customHeight="1" x14ac:dyDescent="0.25">
      <c r="A3" s="212" t="s">
        <v>0</v>
      </c>
      <c r="B3" s="212"/>
      <c r="C3" s="3" t="str">
        <f>'MONTHLY ROSTER'!C3</f>
        <v xml:space="preserve"> </v>
      </c>
      <c r="D3" s="4"/>
      <c r="E3" s="4"/>
      <c r="F3" s="4"/>
      <c r="G3" s="4"/>
      <c r="H3" s="4"/>
      <c r="I3" s="4"/>
      <c r="J3" s="4"/>
      <c r="K3" s="4"/>
      <c r="L3" s="4"/>
      <c r="M3" s="4"/>
      <c r="N3" s="4"/>
      <c r="O3" s="4"/>
      <c r="P3" s="4"/>
      <c r="Q3" s="4"/>
      <c r="R3" s="4"/>
      <c r="S3" s="4"/>
      <c r="T3" s="139"/>
      <c r="U3" s="139"/>
      <c r="V3" s="165"/>
      <c r="W3" s="139"/>
      <c r="X3" s="139"/>
      <c r="Y3" s="139"/>
      <c r="Z3" s="139"/>
      <c r="AA3" s="139"/>
      <c r="AB3" s="207"/>
      <c r="AC3" s="4"/>
      <c r="AD3" s="139"/>
      <c r="AE3" s="4"/>
      <c r="AF3" s="197"/>
      <c r="AG3" s="197"/>
      <c r="AI3" s="82"/>
      <c r="AJ3" s="82"/>
      <c r="AK3" s="83"/>
    </row>
    <row r="4" spans="1:37" s="7" customFormat="1" x14ac:dyDescent="0.25">
      <c r="A4" s="5"/>
      <c r="B4" s="6" t="s">
        <v>1</v>
      </c>
      <c r="C4" s="5" t="str">
        <f>'MONTHLY ROSTER'!C4</f>
        <v xml:space="preserve"> </v>
      </c>
      <c r="D4" s="5"/>
      <c r="E4" s="5"/>
      <c r="F4" s="5"/>
      <c r="G4" s="5"/>
      <c r="I4" s="5"/>
      <c r="L4" s="8"/>
      <c r="M4" s="5"/>
      <c r="N4" s="8"/>
      <c r="O4" s="8"/>
      <c r="P4" s="5"/>
      <c r="Q4" s="5"/>
      <c r="R4" s="5"/>
      <c r="S4" s="5"/>
      <c r="T4" s="8"/>
      <c r="U4" s="173"/>
      <c r="V4" s="167"/>
      <c r="W4" s="160"/>
      <c r="X4" s="8"/>
      <c r="Y4" s="8"/>
      <c r="Z4" s="8"/>
      <c r="AA4" s="8"/>
      <c r="AB4" s="8"/>
      <c r="AC4" s="5"/>
      <c r="AD4" s="11"/>
      <c r="AF4" s="198"/>
      <c r="AG4" s="198"/>
      <c r="AI4" s="84"/>
      <c r="AJ4" s="84"/>
      <c r="AK4" s="85"/>
    </row>
    <row r="5" spans="1:37" s="7" customFormat="1" x14ac:dyDescent="0.25">
      <c r="A5" s="5"/>
      <c r="B5" s="6" t="s">
        <v>2</v>
      </c>
      <c r="C5" s="9" t="str">
        <f>'MONTHLY ROSTER'!C5</f>
        <v xml:space="preserve"> </v>
      </c>
      <c r="D5" s="10"/>
      <c r="E5" s="5"/>
      <c r="F5" s="5"/>
      <c r="G5" s="5"/>
      <c r="H5" s="11"/>
      <c r="I5" s="5"/>
      <c r="J5" s="11"/>
      <c r="K5" s="11"/>
      <c r="L5" s="11"/>
      <c r="M5" s="5"/>
      <c r="N5" s="11"/>
      <c r="O5" s="11"/>
      <c r="P5" s="5"/>
      <c r="Q5" s="5"/>
      <c r="R5" s="5"/>
      <c r="S5" s="5"/>
      <c r="T5" s="11"/>
      <c r="U5" s="161"/>
      <c r="V5" s="168"/>
      <c r="W5" s="161"/>
      <c r="X5" s="11"/>
      <c r="Y5" s="11"/>
      <c r="Z5" s="11"/>
      <c r="AA5" s="11"/>
      <c r="AB5" s="11"/>
      <c r="AC5" s="5"/>
      <c r="AD5" s="11"/>
      <c r="AF5" s="198"/>
      <c r="AG5" s="198"/>
      <c r="AK5" s="86"/>
    </row>
    <row r="6" spans="1:37" s="7" customFormat="1" ht="15.75" x14ac:dyDescent="0.25">
      <c r="A6" s="5"/>
      <c r="B6" s="6" t="s">
        <v>32</v>
      </c>
      <c r="C6" s="157">
        <f>'MONTHLY ROSTER'!C6</f>
        <v>0</v>
      </c>
      <c r="D6" s="4" t="s">
        <v>53</v>
      </c>
      <c r="E6" s="176">
        <f>'MONTHLY ROSTER'!E6</f>
        <v>0</v>
      </c>
      <c r="F6" s="155" t="s">
        <v>48</v>
      </c>
      <c r="G6" s="87"/>
      <c r="H6" s="13"/>
      <c r="I6" s="87"/>
      <c r="J6" s="13"/>
      <c r="K6" s="13"/>
      <c r="L6" s="11"/>
      <c r="M6" s="87"/>
      <c r="N6" s="15"/>
      <c r="O6" s="15"/>
      <c r="P6" s="87"/>
      <c r="Q6" s="87"/>
      <c r="R6" s="87"/>
      <c r="S6" s="87"/>
      <c r="T6" s="15"/>
      <c r="U6" s="15"/>
      <c r="V6" s="166"/>
      <c r="W6" s="15"/>
      <c r="X6" s="15"/>
      <c r="Y6" s="15"/>
      <c r="Z6" s="15"/>
      <c r="AA6" s="15"/>
      <c r="AB6" s="208"/>
      <c r="AC6" s="12"/>
      <c r="AD6" s="141"/>
      <c r="AF6" s="198"/>
      <c r="AG6" s="198"/>
      <c r="AK6" s="86"/>
    </row>
    <row r="7" spans="1:37" s="14" customFormat="1" ht="18.600000000000001" customHeight="1" x14ac:dyDescent="0.25">
      <c r="B7" s="89" t="s">
        <v>14</v>
      </c>
      <c r="C7" s="175">
        <f>AI11+AK11</f>
        <v>0</v>
      </c>
      <c r="D7" s="16"/>
      <c r="E7" s="16"/>
      <c r="F7" s="16"/>
      <c r="G7" s="16"/>
      <c r="H7" s="17"/>
      <c r="I7" s="16"/>
      <c r="J7" s="17"/>
      <c r="K7" s="17"/>
      <c r="L7" s="18"/>
      <c r="M7" s="16"/>
      <c r="N7" s="18"/>
      <c r="O7" s="18"/>
      <c r="P7" s="16"/>
      <c r="Q7" s="16"/>
      <c r="R7" s="16"/>
      <c r="S7" s="16"/>
      <c r="T7" s="18"/>
      <c r="U7" s="162"/>
      <c r="V7" s="169"/>
      <c r="W7" s="162"/>
      <c r="X7" s="18"/>
      <c r="Y7" s="18"/>
      <c r="Z7" s="18"/>
      <c r="AA7" s="18"/>
      <c r="AB7" s="18"/>
      <c r="AC7" s="16"/>
      <c r="AD7" s="16"/>
      <c r="AE7" s="15"/>
      <c r="AF7" s="199"/>
      <c r="AG7" s="199"/>
      <c r="AK7" s="90"/>
    </row>
    <row r="8" spans="1:37" s="14" customFormat="1" ht="5.0999999999999996" customHeight="1" x14ac:dyDescent="0.25">
      <c r="B8" s="13"/>
      <c r="C8" s="15"/>
      <c r="D8" s="15"/>
      <c r="E8" s="16"/>
      <c r="F8" s="16"/>
      <c r="G8" s="16"/>
      <c r="H8" s="17"/>
      <c r="I8" s="16"/>
      <c r="J8" s="17"/>
      <c r="K8" s="17"/>
      <c r="L8" s="18"/>
      <c r="M8" s="16"/>
      <c r="N8" s="18"/>
      <c r="O8" s="18"/>
      <c r="P8" s="16"/>
      <c r="Q8" s="16"/>
      <c r="R8" s="16"/>
      <c r="S8" s="16"/>
      <c r="T8" s="18"/>
      <c r="U8" s="162"/>
      <c r="V8" s="169"/>
      <c r="W8" s="162"/>
      <c r="X8" s="18"/>
      <c r="Y8" s="18"/>
      <c r="Z8" s="18"/>
      <c r="AA8" s="18"/>
      <c r="AB8" s="18"/>
      <c r="AC8" s="16"/>
      <c r="AD8" s="16"/>
      <c r="AE8" s="15"/>
      <c r="AF8" s="199"/>
      <c r="AG8" s="199"/>
      <c r="AI8" s="91"/>
      <c r="AJ8" s="92"/>
      <c r="AK8" s="93"/>
    </row>
    <row r="9" spans="1:37" s="14" customFormat="1" ht="18.600000000000001" customHeight="1" x14ac:dyDescent="0.25">
      <c r="C9" s="94" t="s">
        <v>15</v>
      </c>
      <c r="D9" s="95"/>
      <c r="E9" s="16"/>
      <c r="F9" s="16"/>
      <c r="G9" s="16"/>
      <c r="H9" s="17"/>
      <c r="I9" s="16"/>
      <c r="J9" s="17"/>
      <c r="K9" s="17"/>
      <c r="L9" s="18"/>
      <c r="M9" s="16"/>
      <c r="N9" s="18"/>
      <c r="O9" s="18"/>
      <c r="P9" s="16"/>
      <c r="Q9" s="16"/>
      <c r="R9" s="16"/>
      <c r="S9" s="16"/>
      <c r="T9" s="18"/>
      <c r="U9" s="162"/>
      <c r="V9" s="169"/>
      <c r="W9" s="162"/>
      <c r="X9" s="18"/>
      <c r="Y9" s="18"/>
      <c r="Z9" s="18"/>
      <c r="AA9" s="18"/>
      <c r="AB9" s="18"/>
      <c r="AC9" s="16"/>
      <c r="AD9" s="16"/>
      <c r="AE9" s="15"/>
      <c r="AF9" s="199"/>
      <c r="AG9" s="199"/>
      <c r="AI9" s="96"/>
      <c r="AK9" s="96"/>
    </row>
    <row r="10" spans="1:37" s="14" customFormat="1" ht="18.600000000000001" customHeight="1" x14ac:dyDescent="0.25">
      <c r="A10" s="97"/>
      <c r="C10" s="129" t="s">
        <v>36</v>
      </c>
      <c r="D10" s="98">
        <f>AK11</f>
        <v>0</v>
      </c>
      <c r="E10" s="16"/>
      <c r="F10" s="16"/>
      <c r="G10" s="16"/>
      <c r="H10" s="17"/>
      <c r="I10" s="16"/>
      <c r="J10" s="17"/>
      <c r="K10" s="17"/>
      <c r="L10" s="18"/>
      <c r="M10" s="16"/>
      <c r="N10" s="18"/>
      <c r="O10" s="18"/>
      <c r="P10" s="16"/>
      <c r="Q10" s="16"/>
      <c r="R10" s="16"/>
      <c r="S10" s="16"/>
      <c r="T10" s="18"/>
      <c r="U10" s="162"/>
      <c r="V10" s="169"/>
      <c r="W10" s="162"/>
      <c r="X10" s="18"/>
      <c r="Y10" s="18"/>
      <c r="Z10" s="18"/>
      <c r="AA10" s="18"/>
      <c r="AB10" s="18"/>
      <c r="AC10" s="16"/>
      <c r="AD10" s="16"/>
      <c r="AE10" s="15"/>
      <c r="AF10" s="199"/>
      <c r="AG10" s="199"/>
      <c r="AI10" s="226"/>
      <c r="AJ10" s="226"/>
      <c r="AK10" s="226"/>
    </row>
    <row r="11" spans="1:37" s="14" customFormat="1" ht="14.1" customHeight="1" x14ac:dyDescent="0.25">
      <c r="A11" s="97"/>
      <c r="C11" s="99" t="s">
        <v>37</v>
      </c>
      <c r="D11" s="100">
        <f>AI11</f>
        <v>0</v>
      </c>
      <c r="E11" s="88"/>
      <c r="F11" s="88"/>
      <c r="G11" s="88"/>
      <c r="H11" s="17"/>
      <c r="I11" s="88"/>
      <c r="J11" s="17"/>
      <c r="K11" s="17"/>
      <c r="L11" s="18"/>
      <c r="M11" s="88"/>
      <c r="N11" s="18"/>
      <c r="O11" s="18"/>
      <c r="P11" s="88"/>
      <c r="Q11" s="88"/>
      <c r="R11" s="131"/>
      <c r="S11" s="88"/>
      <c r="T11" s="18"/>
      <c r="U11" s="162"/>
      <c r="V11" s="169"/>
      <c r="W11" s="162"/>
      <c r="X11" s="18"/>
      <c r="Y11" s="18"/>
      <c r="Z11" s="18"/>
      <c r="AA11" s="18"/>
      <c r="AB11" s="18"/>
      <c r="AC11" s="88"/>
      <c r="AD11" s="88"/>
      <c r="AE11" s="101"/>
      <c r="AF11" s="200"/>
      <c r="AG11" s="200"/>
      <c r="AI11" s="184">
        <f>SUM(AI13:AI4981)</f>
        <v>0</v>
      </c>
      <c r="AJ11" s="156"/>
      <c r="AK11" s="185">
        <f>SUM(AK13:AK4981)</f>
        <v>0</v>
      </c>
    </row>
    <row r="12" spans="1:37" ht="47.1" customHeight="1" x14ac:dyDescent="0.25">
      <c r="A12" s="19" t="s">
        <v>16</v>
      </c>
      <c r="B12" s="19" t="s">
        <v>4</v>
      </c>
      <c r="C12" s="19" t="s">
        <v>17</v>
      </c>
      <c r="D12" s="19" t="s">
        <v>18</v>
      </c>
      <c r="E12" s="20" t="s">
        <v>19</v>
      </c>
      <c r="F12" s="20" t="s">
        <v>20</v>
      </c>
      <c r="G12" s="73" t="s">
        <v>54</v>
      </c>
      <c r="H12" s="21" t="s">
        <v>42</v>
      </c>
      <c r="I12" s="21" t="s">
        <v>33</v>
      </c>
      <c r="J12" s="21" t="s">
        <v>38</v>
      </c>
      <c r="K12" s="21" t="s">
        <v>39</v>
      </c>
      <c r="L12" s="22" t="s">
        <v>41</v>
      </c>
      <c r="M12" s="22" t="s">
        <v>33</v>
      </c>
      <c r="N12" s="22" t="s">
        <v>38</v>
      </c>
      <c r="O12" s="22" t="s">
        <v>39</v>
      </c>
      <c r="P12" s="73" t="s">
        <v>55</v>
      </c>
      <c r="Q12" s="73" t="s">
        <v>33</v>
      </c>
      <c r="R12" s="73" t="s">
        <v>38</v>
      </c>
      <c r="S12" s="73" t="s">
        <v>39</v>
      </c>
      <c r="T12" s="74" t="s">
        <v>43</v>
      </c>
      <c r="U12" s="74" t="s">
        <v>56</v>
      </c>
      <c r="V12" s="74" t="s">
        <v>44</v>
      </c>
      <c r="W12" s="74" t="s">
        <v>47</v>
      </c>
      <c r="X12" s="74" t="s">
        <v>49</v>
      </c>
      <c r="Y12" s="74" t="s">
        <v>50</v>
      </c>
      <c r="Z12" s="74" t="s">
        <v>51</v>
      </c>
      <c r="AA12" s="102" t="s">
        <v>52</v>
      </c>
      <c r="AB12" s="102" t="s">
        <v>40</v>
      </c>
      <c r="AC12" s="20" t="s">
        <v>34</v>
      </c>
      <c r="AD12" s="151" t="s">
        <v>46</v>
      </c>
      <c r="AE12" s="204" t="s">
        <v>45</v>
      </c>
      <c r="AF12" s="194" t="s">
        <v>86</v>
      </c>
      <c r="AG12" s="194" t="s">
        <v>86</v>
      </c>
      <c r="AH12" s="140" t="s">
        <v>35</v>
      </c>
      <c r="AI12" s="103" t="s">
        <v>21</v>
      </c>
      <c r="AK12" s="104" t="s">
        <v>22</v>
      </c>
    </row>
    <row r="13" spans="1:37" ht="25.5" customHeight="1" x14ac:dyDescent="0.25">
      <c r="A13" s="137">
        <f>'MONTHLY ROSTER'!A9</f>
        <v>0</v>
      </c>
      <c r="B13" s="137">
        <f>'MONTHLY ROSTER'!B9</f>
        <v>0</v>
      </c>
      <c r="C13" s="137">
        <f>'MONTHLY ROSTER'!C9</f>
        <v>0</v>
      </c>
      <c r="D13" s="137">
        <f>'MONTHLY ROSTER'!D9</f>
        <v>0</v>
      </c>
      <c r="E13" s="130">
        <f>'MONTHLY ROSTER'!E9</f>
        <v>0</v>
      </c>
      <c r="F13" s="136">
        <f>($C$6-E13)/365</f>
        <v>0</v>
      </c>
      <c r="G13" s="130">
        <f>'MONTHLY ROSTER'!J9</f>
        <v>0</v>
      </c>
      <c r="H13" s="130">
        <f>'MONTHLY ROSTER'!F9</f>
        <v>0</v>
      </c>
      <c r="I13" s="133" t="str">
        <f>IF(H13&gt;$C$6,"Yes","No")</f>
        <v>No</v>
      </c>
      <c r="J13" s="133" t="str">
        <f t="shared" ref="J13:J39" si="0">IF(I13="Yes",E$6," ")</f>
        <v xml:space="preserve"> </v>
      </c>
      <c r="K13" s="76" t="e">
        <f>J13-H13+1</f>
        <v>#VALUE!</v>
      </c>
      <c r="L13" s="130">
        <f>'MONTHLY ROSTER'!G9</f>
        <v>0</v>
      </c>
      <c r="M13" s="132" t="str">
        <f>IF(L13&gt;=$C$6,"Yes","No")</f>
        <v>Yes</v>
      </c>
      <c r="N13" s="132">
        <f>IF(M13="Yes",$C$6," ")</f>
        <v>0</v>
      </c>
      <c r="O13" s="77">
        <f>L13-N13+1</f>
        <v>1</v>
      </c>
      <c r="P13" s="130">
        <f>'MONTHLY ROSTER'!K9</f>
        <v>0</v>
      </c>
      <c r="Q13" s="105" t="str">
        <f>IF(P13&gt;=$C$6,"Yes","No")</f>
        <v>Yes</v>
      </c>
      <c r="R13" s="105">
        <f>IF(Q13="Yes",$C$6," ")</f>
        <v>0</v>
      </c>
      <c r="S13" s="75">
        <f>P13-R13+1</f>
        <v>1</v>
      </c>
      <c r="T13" s="147">
        <f>IF(I13="Yes",H13,$C$6)</f>
        <v>0</v>
      </c>
      <c r="U13" s="174">
        <f t="shared" ref="U13:U39" si="1">IF($M13="Yes",IF($Q13="Yes",MIN($L13,$P13,$E$6),IF(M13="Yes",L13,IF(Q13="Yes",$E$6))),P13)</f>
        <v>0</v>
      </c>
      <c r="V13" s="170">
        <f t="shared" ref="V13:V39" si="2">IF(U13=0,$E$6,U13)</f>
        <v>0</v>
      </c>
      <c r="W13" s="154">
        <f>V13-T13+1</f>
        <v>1</v>
      </c>
      <c r="X13" s="148">
        <f t="shared" ref="X13:X39" si="3">IF(I13="Yes",1,0)</f>
        <v>0</v>
      </c>
      <c r="Y13" s="148">
        <f t="shared" ref="Y13:Y39" si="4">IF(M13="Yes",1,0)</f>
        <v>1</v>
      </c>
      <c r="Z13" s="148">
        <f t="shared" ref="Z13:Z39" si="5">IF(Q13="Yes",1,0)</f>
        <v>1</v>
      </c>
      <c r="AA13" s="159">
        <f>SUM(X13:Z13)</f>
        <v>2</v>
      </c>
      <c r="AB13" s="209" t="str">
        <f>IF(AA13&gt;0,"Yes","No")</f>
        <v>Yes</v>
      </c>
      <c r="AC13" s="136">
        <f t="shared" ref="AC13:AC39" si="6">ROUNDDOWN(F13,0)</f>
        <v>0</v>
      </c>
      <c r="AD13" s="152">
        <f>VLOOKUP($AC13,RATES!$A:$B,2,0)</f>
        <v>672</v>
      </c>
      <c r="AE13" s="153">
        <f>IF(AB13="Yes",AD13/30.42*W13,AD13)</f>
        <v>22.090729783037474</v>
      </c>
      <c r="AF13" s="201">
        <f>'MONTHLY ROSTER'!L9+182.52</f>
        <v>182.52</v>
      </c>
      <c r="AG13" s="201" t="str">
        <f>IF(AF13=182.52,"",AF13)</f>
        <v/>
      </c>
      <c r="AH13" s="180" t="s">
        <v>30</v>
      </c>
      <c r="AI13" s="149">
        <f>IF($AH13="Yes",$AE13,0)</f>
        <v>0</v>
      </c>
      <c r="AJ13" s="150"/>
      <c r="AK13" s="149">
        <f>IF($AH13="No",$AE13,0)</f>
        <v>0</v>
      </c>
    </row>
    <row r="14" spans="1:37" ht="25.5" customHeight="1" x14ac:dyDescent="0.25">
      <c r="A14" s="137">
        <f>'MONTHLY ROSTER'!A10</f>
        <v>0</v>
      </c>
      <c r="B14" s="137">
        <f>'MONTHLY ROSTER'!B10</f>
        <v>0</v>
      </c>
      <c r="C14" s="137">
        <f>'MONTHLY ROSTER'!C10</f>
        <v>0</v>
      </c>
      <c r="D14" s="137">
        <f>'MONTHLY ROSTER'!D10</f>
        <v>0</v>
      </c>
      <c r="E14" s="130">
        <f>'MONTHLY ROSTER'!E10</f>
        <v>0</v>
      </c>
      <c r="F14" s="136">
        <f t="shared" ref="F14:F39" si="7">($C$6-E14)/365</f>
        <v>0</v>
      </c>
      <c r="G14" s="130">
        <f>'MONTHLY ROSTER'!J10</f>
        <v>0</v>
      </c>
      <c r="H14" s="130">
        <f>'MONTHLY ROSTER'!F10</f>
        <v>0</v>
      </c>
      <c r="I14" s="133" t="str">
        <f t="shared" ref="I14:I39" si="8">IF(H14&gt;$C$6,"Yes","No")</f>
        <v>No</v>
      </c>
      <c r="J14" s="133" t="str">
        <f t="shared" si="0"/>
        <v xml:space="preserve"> </v>
      </c>
      <c r="K14" s="76" t="e">
        <f t="shared" ref="K14:K39" si="9">J14-H14+1</f>
        <v>#VALUE!</v>
      </c>
      <c r="L14" s="130">
        <f>'MONTHLY ROSTER'!G10</f>
        <v>0</v>
      </c>
      <c r="M14" s="132" t="str">
        <f t="shared" ref="M14:M39" si="10">IF(L14&gt;=$C$6,"Yes","No")</f>
        <v>Yes</v>
      </c>
      <c r="N14" s="132">
        <f t="shared" ref="N14:N39" si="11">IF(M14="Yes",$C$6," ")</f>
        <v>0</v>
      </c>
      <c r="O14" s="77">
        <f t="shared" ref="O14:O39" si="12">L14-N14+1</f>
        <v>1</v>
      </c>
      <c r="P14" s="130">
        <f>'MONTHLY ROSTER'!K10</f>
        <v>0</v>
      </c>
      <c r="Q14" s="105" t="str">
        <f t="shared" ref="Q14:Q39" si="13">IF(P14&gt;=$C$6,"Yes","No")</f>
        <v>Yes</v>
      </c>
      <c r="R14" s="105">
        <f t="shared" ref="R14:R39" si="14">IF(Q14="Yes",$C$6," ")</f>
        <v>0</v>
      </c>
      <c r="S14" s="75">
        <f t="shared" ref="S14:S39" si="15">P14-R14+1</f>
        <v>1</v>
      </c>
      <c r="T14" s="147">
        <f t="shared" ref="T14:T39" si="16">IF(I14="Yes",H14,$C$6)</f>
        <v>0</v>
      </c>
      <c r="U14" s="174">
        <f t="shared" si="1"/>
        <v>0</v>
      </c>
      <c r="V14" s="170">
        <f t="shared" si="2"/>
        <v>0</v>
      </c>
      <c r="W14" s="154">
        <f t="shared" ref="W14:W39" si="17">V14-T14+1</f>
        <v>1</v>
      </c>
      <c r="X14" s="148">
        <f t="shared" si="3"/>
        <v>0</v>
      </c>
      <c r="Y14" s="148">
        <f t="shared" si="4"/>
        <v>1</v>
      </c>
      <c r="Z14" s="148">
        <f t="shared" si="5"/>
        <v>1</v>
      </c>
      <c r="AA14" s="159">
        <f t="shared" ref="AA14:AA39" si="18">SUM(X14:Z14)</f>
        <v>2</v>
      </c>
      <c r="AB14" s="209" t="str">
        <f t="shared" ref="AB14:AB39" si="19">IF(AA14&gt;0,"Yes","No")</f>
        <v>Yes</v>
      </c>
      <c r="AC14" s="136">
        <f t="shared" si="6"/>
        <v>0</v>
      </c>
      <c r="AD14" s="152">
        <f>VLOOKUP($AC14,RATES!$A:$B,2,0)</f>
        <v>672</v>
      </c>
      <c r="AE14" s="153">
        <f t="shared" ref="AE14:AE39" si="20">IF(AB14="Yes",AD14/30.42*W14,AD14)</f>
        <v>22.090729783037474</v>
      </c>
      <c r="AF14" s="210">
        <f>'MONTHLY ROSTER'!L10+182.52</f>
        <v>182.52</v>
      </c>
      <c r="AG14" s="201" t="str">
        <f>IF(AF14=182.52,"",AF14)</f>
        <v/>
      </c>
      <c r="AH14" s="180" t="s">
        <v>30</v>
      </c>
      <c r="AI14" s="149">
        <f t="shared" ref="AI14:AI39" si="21">IF($AH14="Yes",$AE14,0)</f>
        <v>0</v>
      </c>
      <c r="AJ14" s="150"/>
      <c r="AK14" s="149">
        <f t="shared" ref="AK14:AK39" si="22">IF($AH14="No",$AE14,0)</f>
        <v>0</v>
      </c>
    </row>
    <row r="15" spans="1:37" ht="25.5" customHeight="1" x14ac:dyDescent="0.25">
      <c r="A15" s="137">
        <f>'MONTHLY ROSTER'!A11</f>
        <v>0</v>
      </c>
      <c r="B15" s="137">
        <f>'MONTHLY ROSTER'!B11</f>
        <v>0</v>
      </c>
      <c r="C15" s="137">
        <f>'MONTHLY ROSTER'!C11</f>
        <v>0</v>
      </c>
      <c r="D15" s="137">
        <f>'MONTHLY ROSTER'!D11</f>
        <v>0</v>
      </c>
      <c r="E15" s="130">
        <f>'MONTHLY ROSTER'!E11</f>
        <v>0</v>
      </c>
      <c r="F15" s="136">
        <f t="shared" si="7"/>
        <v>0</v>
      </c>
      <c r="G15" s="130">
        <f>'MONTHLY ROSTER'!J11</f>
        <v>0</v>
      </c>
      <c r="H15" s="130">
        <f>'MONTHLY ROSTER'!F11</f>
        <v>0</v>
      </c>
      <c r="I15" s="133" t="str">
        <f t="shared" si="8"/>
        <v>No</v>
      </c>
      <c r="J15" s="133" t="str">
        <f t="shared" si="0"/>
        <v xml:space="preserve"> </v>
      </c>
      <c r="K15" s="76" t="e">
        <f t="shared" si="9"/>
        <v>#VALUE!</v>
      </c>
      <c r="L15" s="130">
        <f>'MONTHLY ROSTER'!G11</f>
        <v>0</v>
      </c>
      <c r="M15" s="132" t="str">
        <f t="shared" si="10"/>
        <v>Yes</v>
      </c>
      <c r="N15" s="132">
        <f t="shared" si="11"/>
        <v>0</v>
      </c>
      <c r="O15" s="77">
        <f t="shared" si="12"/>
        <v>1</v>
      </c>
      <c r="P15" s="130">
        <f>'MONTHLY ROSTER'!K11</f>
        <v>0</v>
      </c>
      <c r="Q15" s="105" t="str">
        <f t="shared" si="13"/>
        <v>Yes</v>
      </c>
      <c r="R15" s="105">
        <f t="shared" si="14"/>
        <v>0</v>
      </c>
      <c r="S15" s="75">
        <f t="shared" si="15"/>
        <v>1</v>
      </c>
      <c r="T15" s="147">
        <f t="shared" si="16"/>
        <v>0</v>
      </c>
      <c r="U15" s="174">
        <f t="shared" si="1"/>
        <v>0</v>
      </c>
      <c r="V15" s="170">
        <f t="shared" si="2"/>
        <v>0</v>
      </c>
      <c r="W15" s="154">
        <f t="shared" si="17"/>
        <v>1</v>
      </c>
      <c r="X15" s="148">
        <f t="shared" si="3"/>
        <v>0</v>
      </c>
      <c r="Y15" s="148">
        <f t="shared" si="4"/>
        <v>1</v>
      </c>
      <c r="Z15" s="148">
        <f t="shared" si="5"/>
        <v>1</v>
      </c>
      <c r="AA15" s="159">
        <f t="shared" si="18"/>
        <v>2</v>
      </c>
      <c r="AB15" s="209" t="str">
        <f t="shared" si="19"/>
        <v>Yes</v>
      </c>
      <c r="AC15" s="136">
        <f t="shared" si="6"/>
        <v>0</v>
      </c>
      <c r="AD15" s="152">
        <f>VLOOKUP($AC15,RATES!$A:$B,2,0)</f>
        <v>672</v>
      </c>
      <c r="AE15" s="153">
        <f t="shared" si="20"/>
        <v>22.090729783037474</v>
      </c>
      <c r="AF15" s="201">
        <f>'MONTHLY ROSTER'!L11+182.52</f>
        <v>182.52</v>
      </c>
      <c r="AG15" s="201" t="str">
        <f t="shared" ref="AG15:AG39" si="23">IF(AF15=182.52,"",AF15)</f>
        <v/>
      </c>
      <c r="AH15" s="180" t="s">
        <v>30</v>
      </c>
      <c r="AI15" s="149">
        <f t="shared" si="21"/>
        <v>0</v>
      </c>
      <c r="AJ15" s="150"/>
      <c r="AK15" s="149">
        <f t="shared" si="22"/>
        <v>0</v>
      </c>
    </row>
    <row r="16" spans="1:37" ht="25.5" customHeight="1" x14ac:dyDescent="0.25">
      <c r="A16" s="137">
        <f>'MONTHLY ROSTER'!A12</f>
        <v>0</v>
      </c>
      <c r="B16" s="137">
        <f>'MONTHLY ROSTER'!B12</f>
        <v>0</v>
      </c>
      <c r="C16" s="137">
        <f>'MONTHLY ROSTER'!C12</f>
        <v>0</v>
      </c>
      <c r="D16" s="137">
        <f>'MONTHLY ROSTER'!D12</f>
        <v>0</v>
      </c>
      <c r="E16" s="130">
        <f>'MONTHLY ROSTER'!E12</f>
        <v>0</v>
      </c>
      <c r="F16" s="136">
        <f t="shared" si="7"/>
        <v>0</v>
      </c>
      <c r="G16" s="130">
        <f>'MONTHLY ROSTER'!J12</f>
        <v>0</v>
      </c>
      <c r="H16" s="130">
        <f>'MONTHLY ROSTER'!F12</f>
        <v>0</v>
      </c>
      <c r="I16" s="133" t="str">
        <f t="shared" si="8"/>
        <v>No</v>
      </c>
      <c r="J16" s="133" t="str">
        <f t="shared" si="0"/>
        <v xml:space="preserve"> </v>
      </c>
      <c r="K16" s="76" t="e">
        <f t="shared" si="9"/>
        <v>#VALUE!</v>
      </c>
      <c r="L16" s="130">
        <f>'MONTHLY ROSTER'!G12</f>
        <v>0</v>
      </c>
      <c r="M16" s="132" t="str">
        <f t="shared" si="10"/>
        <v>Yes</v>
      </c>
      <c r="N16" s="132">
        <f t="shared" si="11"/>
        <v>0</v>
      </c>
      <c r="O16" s="77">
        <f t="shared" si="12"/>
        <v>1</v>
      </c>
      <c r="P16" s="130">
        <f>'MONTHLY ROSTER'!K12</f>
        <v>0</v>
      </c>
      <c r="Q16" s="105" t="str">
        <f t="shared" si="13"/>
        <v>Yes</v>
      </c>
      <c r="R16" s="105">
        <f t="shared" si="14"/>
        <v>0</v>
      </c>
      <c r="S16" s="75">
        <f t="shared" si="15"/>
        <v>1</v>
      </c>
      <c r="T16" s="147">
        <f t="shared" si="16"/>
        <v>0</v>
      </c>
      <c r="U16" s="174">
        <f t="shared" si="1"/>
        <v>0</v>
      </c>
      <c r="V16" s="170">
        <f t="shared" si="2"/>
        <v>0</v>
      </c>
      <c r="W16" s="154">
        <f t="shared" si="17"/>
        <v>1</v>
      </c>
      <c r="X16" s="148">
        <f t="shared" si="3"/>
        <v>0</v>
      </c>
      <c r="Y16" s="148">
        <f t="shared" si="4"/>
        <v>1</v>
      </c>
      <c r="Z16" s="148">
        <f t="shared" si="5"/>
        <v>1</v>
      </c>
      <c r="AA16" s="159">
        <f t="shared" si="18"/>
        <v>2</v>
      </c>
      <c r="AB16" s="209" t="str">
        <f t="shared" si="19"/>
        <v>Yes</v>
      </c>
      <c r="AC16" s="136">
        <f t="shared" si="6"/>
        <v>0</v>
      </c>
      <c r="AD16" s="152">
        <f>VLOOKUP($AC16,RATES!$A:$B,2,0)</f>
        <v>672</v>
      </c>
      <c r="AE16" s="153">
        <f t="shared" si="20"/>
        <v>22.090729783037474</v>
      </c>
      <c r="AF16" s="201">
        <f>'MONTHLY ROSTER'!L12+182.52</f>
        <v>182.52</v>
      </c>
      <c r="AG16" s="201" t="str">
        <f t="shared" si="23"/>
        <v/>
      </c>
      <c r="AH16" s="180" t="s">
        <v>30</v>
      </c>
      <c r="AI16" s="149">
        <f t="shared" si="21"/>
        <v>0</v>
      </c>
      <c r="AJ16" s="150"/>
      <c r="AK16" s="149">
        <f t="shared" si="22"/>
        <v>0</v>
      </c>
    </row>
    <row r="17" spans="1:37" ht="25.5" customHeight="1" x14ac:dyDescent="0.25">
      <c r="A17" s="137">
        <f>'MONTHLY ROSTER'!A13</f>
        <v>0</v>
      </c>
      <c r="B17" s="137">
        <f>'MONTHLY ROSTER'!B13</f>
        <v>0</v>
      </c>
      <c r="C17" s="137">
        <f>'MONTHLY ROSTER'!C13</f>
        <v>0</v>
      </c>
      <c r="D17" s="137">
        <f>'MONTHLY ROSTER'!D13</f>
        <v>0</v>
      </c>
      <c r="E17" s="130">
        <f>'MONTHLY ROSTER'!E13</f>
        <v>0</v>
      </c>
      <c r="F17" s="136">
        <f t="shared" si="7"/>
        <v>0</v>
      </c>
      <c r="G17" s="130">
        <f>'MONTHLY ROSTER'!J13</f>
        <v>0</v>
      </c>
      <c r="H17" s="130">
        <f>'MONTHLY ROSTER'!F13</f>
        <v>0</v>
      </c>
      <c r="I17" s="133" t="str">
        <f t="shared" si="8"/>
        <v>No</v>
      </c>
      <c r="J17" s="133" t="str">
        <f t="shared" si="0"/>
        <v xml:space="preserve"> </v>
      </c>
      <c r="K17" s="76" t="e">
        <f t="shared" si="9"/>
        <v>#VALUE!</v>
      </c>
      <c r="L17" s="130">
        <f>'MONTHLY ROSTER'!G13</f>
        <v>0</v>
      </c>
      <c r="M17" s="132" t="str">
        <f t="shared" si="10"/>
        <v>Yes</v>
      </c>
      <c r="N17" s="132">
        <f t="shared" si="11"/>
        <v>0</v>
      </c>
      <c r="O17" s="77">
        <f t="shared" si="12"/>
        <v>1</v>
      </c>
      <c r="P17" s="130">
        <f>'MONTHLY ROSTER'!K13</f>
        <v>0</v>
      </c>
      <c r="Q17" s="105" t="str">
        <f t="shared" si="13"/>
        <v>Yes</v>
      </c>
      <c r="R17" s="105">
        <f t="shared" si="14"/>
        <v>0</v>
      </c>
      <c r="S17" s="75">
        <f t="shared" si="15"/>
        <v>1</v>
      </c>
      <c r="T17" s="147">
        <f t="shared" si="16"/>
        <v>0</v>
      </c>
      <c r="U17" s="174">
        <f t="shared" si="1"/>
        <v>0</v>
      </c>
      <c r="V17" s="170">
        <f t="shared" si="2"/>
        <v>0</v>
      </c>
      <c r="W17" s="154">
        <f t="shared" si="17"/>
        <v>1</v>
      </c>
      <c r="X17" s="148">
        <f t="shared" si="3"/>
        <v>0</v>
      </c>
      <c r="Y17" s="148">
        <f t="shared" si="4"/>
        <v>1</v>
      </c>
      <c r="Z17" s="148">
        <f t="shared" si="5"/>
        <v>1</v>
      </c>
      <c r="AA17" s="159">
        <f t="shared" si="18"/>
        <v>2</v>
      </c>
      <c r="AB17" s="209" t="str">
        <f t="shared" si="19"/>
        <v>Yes</v>
      </c>
      <c r="AC17" s="136">
        <f t="shared" si="6"/>
        <v>0</v>
      </c>
      <c r="AD17" s="152">
        <f>VLOOKUP($AC17,RATES!$A:$B,2,0)</f>
        <v>672</v>
      </c>
      <c r="AE17" s="153">
        <f t="shared" si="20"/>
        <v>22.090729783037474</v>
      </c>
      <c r="AF17" s="201">
        <f>'MONTHLY ROSTER'!L13+182.52</f>
        <v>182.52</v>
      </c>
      <c r="AG17" s="201" t="str">
        <f t="shared" si="23"/>
        <v/>
      </c>
      <c r="AH17" s="180" t="s">
        <v>30</v>
      </c>
      <c r="AI17" s="149">
        <f t="shared" si="21"/>
        <v>0</v>
      </c>
      <c r="AJ17" s="150"/>
      <c r="AK17" s="149">
        <f t="shared" si="22"/>
        <v>0</v>
      </c>
    </row>
    <row r="18" spans="1:37" ht="25.5" customHeight="1" x14ac:dyDescent="0.25">
      <c r="A18" s="137">
        <f>'MONTHLY ROSTER'!A14</f>
        <v>0</v>
      </c>
      <c r="B18" s="137">
        <f>'MONTHLY ROSTER'!B14</f>
        <v>0</v>
      </c>
      <c r="C18" s="137">
        <f>'MONTHLY ROSTER'!C14</f>
        <v>0</v>
      </c>
      <c r="D18" s="137">
        <f>'MONTHLY ROSTER'!D14</f>
        <v>0</v>
      </c>
      <c r="E18" s="130">
        <f>'MONTHLY ROSTER'!E14</f>
        <v>0</v>
      </c>
      <c r="F18" s="136">
        <f t="shared" si="7"/>
        <v>0</v>
      </c>
      <c r="G18" s="130">
        <f>'MONTHLY ROSTER'!J14</f>
        <v>0</v>
      </c>
      <c r="H18" s="130">
        <f>'MONTHLY ROSTER'!F14</f>
        <v>0</v>
      </c>
      <c r="I18" s="133" t="str">
        <f t="shared" si="8"/>
        <v>No</v>
      </c>
      <c r="J18" s="133" t="str">
        <f t="shared" si="0"/>
        <v xml:space="preserve"> </v>
      </c>
      <c r="K18" s="76" t="e">
        <f t="shared" si="9"/>
        <v>#VALUE!</v>
      </c>
      <c r="L18" s="130">
        <f>'MONTHLY ROSTER'!G14</f>
        <v>0</v>
      </c>
      <c r="M18" s="132" t="str">
        <f t="shared" si="10"/>
        <v>Yes</v>
      </c>
      <c r="N18" s="132">
        <f t="shared" si="11"/>
        <v>0</v>
      </c>
      <c r="O18" s="77">
        <f t="shared" si="12"/>
        <v>1</v>
      </c>
      <c r="P18" s="130">
        <f>'MONTHLY ROSTER'!K14</f>
        <v>0</v>
      </c>
      <c r="Q18" s="105" t="str">
        <f t="shared" si="13"/>
        <v>Yes</v>
      </c>
      <c r="R18" s="105">
        <f t="shared" si="14"/>
        <v>0</v>
      </c>
      <c r="S18" s="75">
        <f t="shared" si="15"/>
        <v>1</v>
      </c>
      <c r="T18" s="147">
        <f t="shared" si="16"/>
        <v>0</v>
      </c>
      <c r="U18" s="174">
        <f t="shared" si="1"/>
        <v>0</v>
      </c>
      <c r="V18" s="170">
        <f t="shared" si="2"/>
        <v>0</v>
      </c>
      <c r="W18" s="154">
        <f t="shared" si="17"/>
        <v>1</v>
      </c>
      <c r="X18" s="148">
        <f t="shared" si="3"/>
        <v>0</v>
      </c>
      <c r="Y18" s="148">
        <f t="shared" si="4"/>
        <v>1</v>
      </c>
      <c r="Z18" s="148">
        <f t="shared" si="5"/>
        <v>1</v>
      </c>
      <c r="AA18" s="159">
        <f t="shared" si="18"/>
        <v>2</v>
      </c>
      <c r="AB18" s="209" t="str">
        <f t="shared" si="19"/>
        <v>Yes</v>
      </c>
      <c r="AC18" s="136">
        <f t="shared" si="6"/>
        <v>0</v>
      </c>
      <c r="AD18" s="152">
        <f>VLOOKUP($AC18,RATES!$A:$B,2,0)</f>
        <v>672</v>
      </c>
      <c r="AE18" s="153">
        <f t="shared" si="20"/>
        <v>22.090729783037474</v>
      </c>
      <c r="AF18" s="201">
        <f>'MONTHLY ROSTER'!L14+182.52</f>
        <v>182.52</v>
      </c>
      <c r="AG18" s="201" t="str">
        <f t="shared" si="23"/>
        <v/>
      </c>
      <c r="AH18" s="180" t="s">
        <v>30</v>
      </c>
      <c r="AI18" s="149">
        <f t="shared" si="21"/>
        <v>0</v>
      </c>
      <c r="AJ18" s="150"/>
      <c r="AK18" s="149">
        <f t="shared" si="22"/>
        <v>0</v>
      </c>
    </row>
    <row r="19" spans="1:37" ht="25.5" customHeight="1" x14ac:dyDescent="0.25">
      <c r="A19" s="137">
        <f>'MONTHLY ROSTER'!A15</f>
        <v>0</v>
      </c>
      <c r="B19" s="137">
        <f>'MONTHLY ROSTER'!B15</f>
        <v>0</v>
      </c>
      <c r="C19" s="137">
        <f>'MONTHLY ROSTER'!C15</f>
        <v>0</v>
      </c>
      <c r="D19" s="137">
        <f>'MONTHLY ROSTER'!D15</f>
        <v>0</v>
      </c>
      <c r="E19" s="130">
        <f>'MONTHLY ROSTER'!E15</f>
        <v>0</v>
      </c>
      <c r="F19" s="136">
        <f t="shared" si="7"/>
        <v>0</v>
      </c>
      <c r="G19" s="130">
        <f>'MONTHLY ROSTER'!J15</f>
        <v>0</v>
      </c>
      <c r="H19" s="130">
        <f>'MONTHLY ROSTER'!F15</f>
        <v>0</v>
      </c>
      <c r="I19" s="133" t="str">
        <f t="shared" si="8"/>
        <v>No</v>
      </c>
      <c r="J19" s="133" t="str">
        <f t="shared" si="0"/>
        <v xml:space="preserve"> </v>
      </c>
      <c r="K19" s="76" t="e">
        <f t="shared" si="9"/>
        <v>#VALUE!</v>
      </c>
      <c r="L19" s="130">
        <f>'MONTHLY ROSTER'!G15</f>
        <v>0</v>
      </c>
      <c r="M19" s="132" t="str">
        <f t="shared" si="10"/>
        <v>Yes</v>
      </c>
      <c r="N19" s="132">
        <f t="shared" si="11"/>
        <v>0</v>
      </c>
      <c r="O19" s="77">
        <f t="shared" si="12"/>
        <v>1</v>
      </c>
      <c r="P19" s="130">
        <f>'MONTHLY ROSTER'!K15</f>
        <v>0</v>
      </c>
      <c r="Q19" s="105" t="str">
        <f t="shared" si="13"/>
        <v>Yes</v>
      </c>
      <c r="R19" s="105">
        <f t="shared" si="14"/>
        <v>0</v>
      </c>
      <c r="S19" s="75">
        <f t="shared" si="15"/>
        <v>1</v>
      </c>
      <c r="T19" s="147">
        <f t="shared" si="16"/>
        <v>0</v>
      </c>
      <c r="U19" s="174">
        <f t="shared" si="1"/>
        <v>0</v>
      </c>
      <c r="V19" s="170">
        <f t="shared" si="2"/>
        <v>0</v>
      </c>
      <c r="W19" s="154">
        <f t="shared" si="17"/>
        <v>1</v>
      </c>
      <c r="X19" s="148">
        <f t="shared" si="3"/>
        <v>0</v>
      </c>
      <c r="Y19" s="148">
        <f t="shared" si="4"/>
        <v>1</v>
      </c>
      <c r="Z19" s="148">
        <f t="shared" si="5"/>
        <v>1</v>
      </c>
      <c r="AA19" s="159">
        <f t="shared" si="18"/>
        <v>2</v>
      </c>
      <c r="AB19" s="209" t="str">
        <f t="shared" si="19"/>
        <v>Yes</v>
      </c>
      <c r="AC19" s="136">
        <f t="shared" si="6"/>
        <v>0</v>
      </c>
      <c r="AD19" s="152">
        <f>VLOOKUP($AC19,RATES!$A:$B,2,0)</f>
        <v>672</v>
      </c>
      <c r="AE19" s="153">
        <f t="shared" si="20"/>
        <v>22.090729783037474</v>
      </c>
      <c r="AF19" s="201">
        <f>'MONTHLY ROSTER'!L15+182.52</f>
        <v>182.52</v>
      </c>
      <c r="AG19" s="201" t="str">
        <f t="shared" si="23"/>
        <v/>
      </c>
      <c r="AH19" s="180" t="s">
        <v>30</v>
      </c>
      <c r="AI19" s="149">
        <f t="shared" si="21"/>
        <v>0</v>
      </c>
      <c r="AJ19" s="150"/>
      <c r="AK19" s="149">
        <f t="shared" si="22"/>
        <v>0</v>
      </c>
    </row>
    <row r="20" spans="1:37" ht="25.5" customHeight="1" x14ac:dyDescent="0.25">
      <c r="A20" s="137">
        <f>'MONTHLY ROSTER'!A16</f>
        <v>0</v>
      </c>
      <c r="B20" s="137">
        <f>'MONTHLY ROSTER'!B16</f>
        <v>0</v>
      </c>
      <c r="C20" s="137">
        <f>'MONTHLY ROSTER'!C16</f>
        <v>0</v>
      </c>
      <c r="D20" s="137">
        <f>'MONTHLY ROSTER'!D16</f>
        <v>0</v>
      </c>
      <c r="E20" s="130">
        <f>'MONTHLY ROSTER'!E16</f>
        <v>0</v>
      </c>
      <c r="F20" s="136">
        <f t="shared" si="7"/>
        <v>0</v>
      </c>
      <c r="G20" s="130">
        <f>'MONTHLY ROSTER'!J16</f>
        <v>0</v>
      </c>
      <c r="H20" s="130">
        <f>'MONTHLY ROSTER'!F16</f>
        <v>0</v>
      </c>
      <c r="I20" s="133" t="str">
        <f t="shared" si="8"/>
        <v>No</v>
      </c>
      <c r="J20" s="133" t="str">
        <f t="shared" si="0"/>
        <v xml:space="preserve"> </v>
      </c>
      <c r="K20" s="76" t="e">
        <f t="shared" si="9"/>
        <v>#VALUE!</v>
      </c>
      <c r="L20" s="130">
        <f>'MONTHLY ROSTER'!G16</f>
        <v>0</v>
      </c>
      <c r="M20" s="132" t="str">
        <f t="shared" si="10"/>
        <v>Yes</v>
      </c>
      <c r="N20" s="132">
        <f t="shared" si="11"/>
        <v>0</v>
      </c>
      <c r="O20" s="77">
        <f t="shared" si="12"/>
        <v>1</v>
      </c>
      <c r="P20" s="130">
        <f>'MONTHLY ROSTER'!K16</f>
        <v>0</v>
      </c>
      <c r="Q20" s="105" t="str">
        <f t="shared" si="13"/>
        <v>Yes</v>
      </c>
      <c r="R20" s="105">
        <f t="shared" si="14"/>
        <v>0</v>
      </c>
      <c r="S20" s="75">
        <f t="shared" si="15"/>
        <v>1</v>
      </c>
      <c r="T20" s="147">
        <f t="shared" si="16"/>
        <v>0</v>
      </c>
      <c r="U20" s="174">
        <f t="shared" si="1"/>
        <v>0</v>
      </c>
      <c r="V20" s="170">
        <f t="shared" si="2"/>
        <v>0</v>
      </c>
      <c r="W20" s="154">
        <f t="shared" si="17"/>
        <v>1</v>
      </c>
      <c r="X20" s="148">
        <f t="shared" si="3"/>
        <v>0</v>
      </c>
      <c r="Y20" s="148">
        <f t="shared" si="4"/>
        <v>1</v>
      </c>
      <c r="Z20" s="148">
        <f t="shared" si="5"/>
        <v>1</v>
      </c>
      <c r="AA20" s="159">
        <f t="shared" si="18"/>
        <v>2</v>
      </c>
      <c r="AB20" s="209" t="str">
        <f t="shared" si="19"/>
        <v>Yes</v>
      </c>
      <c r="AC20" s="136">
        <f t="shared" si="6"/>
        <v>0</v>
      </c>
      <c r="AD20" s="152">
        <f>VLOOKUP($AC20,RATES!$A:$B,2,0)</f>
        <v>672</v>
      </c>
      <c r="AE20" s="153">
        <f t="shared" si="20"/>
        <v>22.090729783037474</v>
      </c>
      <c r="AF20" s="201">
        <f>'MONTHLY ROSTER'!L16+182.52</f>
        <v>182.52</v>
      </c>
      <c r="AG20" s="201" t="str">
        <f t="shared" si="23"/>
        <v/>
      </c>
      <c r="AH20" s="180" t="s">
        <v>30</v>
      </c>
      <c r="AI20" s="149">
        <f t="shared" si="21"/>
        <v>0</v>
      </c>
      <c r="AJ20" s="150"/>
      <c r="AK20" s="149">
        <f t="shared" si="22"/>
        <v>0</v>
      </c>
    </row>
    <row r="21" spans="1:37" ht="25.5" customHeight="1" x14ac:dyDescent="0.25">
      <c r="A21" s="137">
        <f>'MONTHLY ROSTER'!A17</f>
        <v>0</v>
      </c>
      <c r="B21" s="137">
        <f>'MONTHLY ROSTER'!B17</f>
        <v>0</v>
      </c>
      <c r="C21" s="137">
        <f>'MONTHLY ROSTER'!C17</f>
        <v>0</v>
      </c>
      <c r="D21" s="137">
        <f>'MONTHLY ROSTER'!D17</f>
        <v>0</v>
      </c>
      <c r="E21" s="130">
        <f>'MONTHLY ROSTER'!E17</f>
        <v>0</v>
      </c>
      <c r="F21" s="136">
        <f t="shared" si="7"/>
        <v>0</v>
      </c>
      <c r="G21" s="130">
        <f>'MONTHLY ROSTER'!J17</f>
        <v>0</v>
      </c>
      <c r="H21" s="130">
        <f>'MONTHLY ROSTER'!F17</f>
        <v>0</v>
      </c>
      <c r="I21" s="133" t="str">
        <f t="shared" si="8"/>
        <v>No</v>
      </c>
      <c r="J21" s="133" t="str">
        <f t="shared" si="0"/>
        <v xml:space="preserve"> </v>
      </c>
      <c r="K21" s="76" t="e">
        <f t="shared" si="9"/>
        <v>#VALUE!</v>
      </c>
      <c r="L21" s="130">
        <f>'MONTHLY ROSTER'!G17</f>
        <v>0</v>
      </c>
      <c r="M21" s="132" t="str">
        <f t="shared" si="10"/>
        <v>Yes</v>
      </c>
      <c r="N21" s="132">
        <f t="shared" si="11"/>
        <v>0</v>
      </c>
      <c r="O21" s="77">
        <f t="shared" si="12"/>
        <v>1</v>
      </c>
      <c r="P21" s="130">
        <f>'MONTHLY ROSTER'!K17</f>
        <v>0</v>
      </c>
      <c r="Q21" s="105" t="str">
        <f t="shared" si="13"/>
        <v>Yes</v>
      </c>
      <c r="R21" s="105">
        <f t="shared" si="14"/>
        <v>0</v>
      </c>
      <c r="S21" s="75">
        <f t="shared" si="15"/>
        <v>1</v>
      </c>
      <c r="T21" s="147">
        <f t="shared" si="16"/>
        <v>0</v>
      </c>
      <c r="U21" s="174">
        <f t="shared" si="1"/>
        <v>0</v>
      </c>
      <c r="V21" s="170">
        <f t="shared" si="2"/>
        <v>0</v>
      </c>
      <c r="W21" s="154">
        <f t="shared" si="17"/>
        <v>1</v>
      </c>
      <c r="X21" s="148">
        <f t="shared" si="3"/>
        <v>0</v>
      </c>
      <c r="Y21" s="148">
        <f t="shared" si="4"/>
        <v>1</v>
      </c>
      <c r="Z21" s="148">
        <f t="shared" si="5"/>
        <v>1</v>
      </c>
      <c r="AA21" s="159">
        <f t="shared" si="18"/>
        <v>2</v>
      </c>
      <c r="AB21" s="209" t="str">
        <f t="shared" si="19"/>
        <v>Yes</v>
      </c>
      <c r="AC21" s="136">
        <f t="shared" si="6"/>
        <v>0</v>
      </c>
      <c r="AD21" s="152">
        <f>VLOOKUP($AC21,RATES!$A:$B,2,0)</f>
        <v>672</v>
      </c>
      <c r="AE21" s="153">
        <f t="shared" si="20"/>
        <v>22.090729783037474</v>
      </c>
      <c r="AF21" s="201">
        <f>'MONTHLY ROSTER'!L17+182.52</f>
        <v>182.52</v>
      </c>
      <c r="AG21" s="201" t="str">
        <f t="shared" si="23"/>
        <v/>
      </c>
      <c r="AH21" s="180" t="s">
        <v>30</v>
      </c>
      <c r="AI21" s="149">
        <f t="shared" si="21"/>
        <v>0</v>
      </c>
      <c r="AJ21" s="150"/>
      <c r="AK21" s="149">
        <f t="shared" si="22"/>
        <v>0</v>
      </c>
    </row>
    <row r="22" spans="1:37" ht="25.5" customHeight="1" x14ac:dyDescent="0.25">
      <c r="A22" s="137">
        <f>'MONTHLY ROSTER'!A18</f>
        <v>0</v>
      </c>
      <c r="B22" s="137">
        <f>'MONTHLY ROSTER'!B18</f>
        <v>0</v>
      </c>
      <c r="C22" s="137">
        <f>'MONTHLY ROSTER'!C18</f>
        <v>0</v>
      </c>
      <c r="D22" s="137">
        <f>'MONTHLY ROSTER'!D18</f>
        <v>0</v>
      </c>
      <c r="E22" s="130">
        <f>'MONTHLY ROSTER'!E18</f>
        <v>0</v>
      </c>
      <c r="F22" s="136">
        <f t="shared" si="7"/>
        <v>0</v>
      </c>
      <c r="G22" s="130">
        <f>'MONTHLY ROSTER'!J18</f>
        <v>0</v>
      </c>
      <c r="H22" s="130">
        <f>'MONTHLY ROSTER'!F18</f>
        <v>0</v>
      </c>
      <c r="I22" s="133" t="str">
        <f t="shared" si="8"/>
        <v>No</v>
      </c>
      <c r="J22" s="133" t="str">
        <f t="shared" si="0"/>
        <v xml:space="preserve"> </v>
      </c>
      <c r="K22" s="76" t="e">
        <f t="shared" si="9"/>
        <v>#VALUE!</v>
      </c>
      <c r="L22" s="130">
        <f>'MONTHLY ROSTER'!G18</f>
        <v>0</v>
      </c>
      <c r="M22" s="132" t="str">
        <f t="shared" si="10"/>
        <v>Yes</v>
      </c>
      <c r="N22" s="132">
        <f t="shared" si="11"/>
        <v>0</v>
      </c>
      <c r="O22" s="77">
        <f t="shared" si="12"/>
        <v>1</v>
      </c>
      <c r="P22" s="130">
        <f>'MONTHLY ROSTER'!K18</f>
        <v>0</v>
      </c>
      <c r="Q22" s="105" t="str">
        <f t="shared" si="13"/>
        <v>Yes</v>
      </c>
      <c r="R22" s="105">
        <f t="shared" si="14"/>
        <v>0</v>
      </c>
      <c r="S22" s="75">
        <f t="shared" si="15"/>
        <v>1</v>
      </c>
      <c r="T22" s="147">
        <f t="shared" si="16"/>
        <v>0</v>
      </c>
      <c r="U22" s="174">
        <f t="shared" si="1"/>
        <v>0</v>
      </c>
      <c r="V22" s="170">
        <f t="shared" si="2"/>
        <v>0</v>
      </c>
      <c r="W22" s="154">
        <f t="shared" si="17"/>
        <v>1</v>
      </c>
      <c r="X22" s="148">
        <f t="shared" si="3"/>
        <v>0</v>
      </c>
      <c r="Y22" s="148">
        <f t="shared" si="4"/>
        <v>1</v>
      </c>
      <c r="Z22" s="148">
        <f t="shared" si="5"/>
        <v>1</v>
      </c>
      <c r="AA22" s="159">
        <f t="shared" si="18"/>
        <v>2</v>
      </c>
      <c r="AB22" s="209" t="str">
        <f t="shared" si="19"/>
        <v>Yes</v>
      </c>
      <c r="AC22" s="136">
        <f t="shared" si="6"/>
        <v>0</v>
      </c>
      <c r="AD22" s="152">
        <f>VLOOKUP($AC22,RATES!$A:$B,2,0)</f>
        <v>672</v>
      </c>
      <c r="AE22" s="153">
        <f t="shared" si="20"/>
        <v>22.090729783037474</v>
      </c>
      <c r="AF22" s="201">
        <f>'MONTHLY ROSTER'!L18+182.52</f>
        <v>182.52</v>
      </c>
      <c r="AG22" s="201" t="str">
        <f t="shared" si="23"/>
        <v/>
      </c>
      <c r="AH22" s="180" t="s">
        <v>30</v>
      </c>
      <c r="AI22" s="149">
        <f t="shared" si="21"/>
        <v>0</v>
      </c>
      <c r="AJ22" s="150"/>
      <c r="AK22" s="149">
        <f t="shared" si="22"/>
        <v>0</v>
      </c>
    </row>
    <row r="23" spans="1:37" ht="25.5" customHeight="1" x14ac:dyDescent="0.25">
      <c r="A23" s="137">
        <f>'MONTHLY ROSTER'!A19</f>
        <v>0</v>
      </c>
      <c r="B23" s="137">
        <f>'MONTHLY ROSTER'!B19</f>
        <v>0</v>
      </c>
      <c r="C23" s="137">
        <f>'MONTHLY ROSTER'!C19</f>
        <v>0</v>
      </c>
      <c r="D23" s="137">
        <f>'MONTHLY ROSTER'!D19</f>
        <v>0</v>
      </c>
      <c r="E23" s="130">
        <f>'MONTHLY ROSTER'!E19</f>
        <v>0</v>
      </c>
      <c r="F23" s="136">
        <f t="shared" si="7"/>
        <v>0</v>
      </c>
      <c r="G23" s="130">
        <f>'MONTHLY ROSTER'!J19</f>
        <v>0</v>
      </c>
      <c r="H23" s="130">
        <f>'MONTHLY ROSTER'!F19</f>
        <v>0</v>
      </c>
      <c r="I23" s="133" t="str">
        <f t="shared" si="8"/>
        <v>No</v>
      </c>
      <c r="J23" s="133" t="str">
        <f t="shared" si="0"/>
        <v xml:space="preserve"> </v>
      </c>
      <c r="K23" s="76" t="e">
        <f t="shared" si="9"/>
        <v>#VALUE!</v>
      </c>
      <c r="L23" s="130">
        <f>'MONTHLY ROSTER'!G19</f>
        <v>0</v>
      </c>
      <c r="M23" s="132" t="str">
        <f t="shared" si="10"/>
        <v>Yes</v>
      </c>
      <c r="N23" s="132">
        <f t="shared" si="11"/>
        <v>0</v>
      </c>
      <c r="O23" s="77">
        <f t="shared" si="12"/>
        <v>1</v>
      </c>
      <c r="P23" s="130">
        <f>'MONTHLY ROSTER'!K19</f>
        <v>0</v>
      </c>
      <c r="Q23" s="105" t="str">
        <f t="shared" si="13"/>
        <v>Yes</v>
      </c>
      <c r="R23" s="105">
        <f t="shared" si="14"/>
        <v>0</v>
      </c>
      <c r="S23" s="75">
        <f t="shared" si="15"/>
        <v>1</v>
      </c>
      <c r="T23" s="147">
        <f t="shared" si="16"/>
        <v>0</v>
      </c>
      <c r="U23" s="174">
        <f t="shared" si="1"/>
        <v>0</v>
      </c>
      <c r="V23" s="170">
        <f t="shared" si="2"/>
        <v>0</v>
      </c>
      <c r="W23" s="154">
        <f t="shared" si="17"/>
        <v>1</v>
      </c>
      <c r="X23" s="148">
        <f t="shared" si="3"/>
        <v>0</v>
      </c>
      <c r="Y23" s="148">
        <f t="shared" si="4"/>
        <v>1</v>
      </c>
      <c r="Z23" s="148">
        <f t="shared" si="5"/>
        <v>1</v>
      </c>
      <c r="AA23" s="159">
        <f t="shared" si="18"/>
        <v>2</v>
      </c>
      <c r="AB23" s="209" t="str">
        <f t="shared" si="19"/>
        <v>Yes</v>
      </c>
      <c r="AC23" s="136">
        <f t="shared" si="6"/>
        <v>0</v>
      </c>
      <c r="AD23" s="152">
        <f>VLOOKUP($AC23,RATES!$A:$B,2,0)</f>
        <v>672</v>
      </c>
      <c r="AE23" s="153">
        <f t="shared" si="20"/>
        <v>22.090729783037474</v>
      </c>
      <c r="AF23" s="201">
        <f>'MONTHLY ROSTER'!L19+182.52</f>
        <v>182.52</v>
      </c>
      <c r="AG23" s="201" t="str">
        <f t="shared" si="23"/>
        <v/>
      </c>
      <c r="AH23" s="180" t="s">
        <v>30</v>
      </c>
      <c r="AI23" s="149">
        <f t="shared" si="21"/>
        <v>0</v>
      </c>
      <c r="AJ23" s="150"/>
      <c r="AK23" s="149">
        <f t="shared" si="22"/>
        <v>0</v>
      </c>
    </row>
    <row r="24" spans="1:37" ht="25.5" customHeight="1" x14ac:dyDescent="0.25">
      <c r="A24" s="137">
        <f>'MONTHLY ROSTER'!A20</f>
        <v>0</v>
      </c>
      <c r="B24" s="137">
        <f>'MONTHLY ROSTER'!B20</f>
        <v>0</v>
      </c>
      <c r="C24" s="137">
        <f>'MONTHLY ROSTER'!C20</f>
        <v>0</v>
      </c>
      <c r="D24" s="137">
        <f>'MONTHLY ROSTER'!D20</f>
        <v>0</v>
      </c>
      <c r="E24" s="130">
        <f>'MONTHLY ROSTER'!E20</f>
        <v>0</v>
      </c>
      <c r="F24" s="136">
        <f t="shared" si="7"/>
        <v>0</v>
      </c>
      <c r="G24" s="130">
        <f>'MONTHLY ROSTER'!J20</f>
        <v>0</v>
      </c>
      <c r="H24" s="130">
        <f>'MONTHLY ROSTER'!F20</f>
        <v>0</v>
      </c>
      <c r="I24" s="133" t="str">
        <f t="shared" si="8"/>
        <v>No</v>
      </c>
      <c r="J24" s="133" t="str">
        <f t="shared" si="0"/>
        <v xml:space="preserve"> </v>
      </c>
      <c r="K24" s="76" t="e">
        <f t="shared" si="9"/>
        <v>#VALUE!</v>
      </c>
      <c r="L24" s="130">
        <f>'MONTHLY ROSTER'!G20</f>
        <v>0</v>
      </c>
      <c r="M24" s="132" t="str">
        <f t="shared" si="10"/>
        <v>Yes</v>
      </c>
      <c r="N24" s="132">
        <f t="shared" si="11"/>
        <v>0</v>
      </c>
      <c r="O24" s="77">
        <f t="shared" si="12"/>
        <v>1</v>
      </c>
      <c r="P24" s="130">
        <f>'MONTHLY ROSTER'!K20</f>
        <v>0</v>
      </c>
      <c r="Q24" s="105" t="str">
        <f t="shared" si="13"/>
        <v>Yes</v>
      </c>
      <c r="R24" s="105">
        <f t="shared" si="14"/>
        <v>0</v>
      </c>
      <c r="S24" s="75">
        <f t="shared" si="15"/>
        <v>1</v>
      </c>
      <c r="T24" s="147">
        <f t="shared" si="16"/>
        <v>0</v>
      </c>
      <c r="U24" s="174">
        <f t="shared" si="1"/>
        <v>0</v>
      </c>
      <c r="V24" s="170">
        <f t="shared" si="2"/>
        <v>0</v>
      </c>
      <c r="W24" s="154">
        <f t="shared" si="17"/>
        <v>1</v>
      </c>
      <c r="X24" s="148">
        <f t="shared" si="3"/>
        <v>0</v>
      </c>
      <c r="Y24" s="148">
        <f t="shared" si="4"/>
        <v>1</v>
      </c>
      <c r="Z24" s="148">
        <f t="shared" si="5"/>
        <v>1</v>
      </c>
      <c r="AA24" s="159">
        <f t="shared" si="18"/>
        <v>2</v>
      </c>
      <c r="AB24" s="209" t="str">
        <f t="shared" si="19"/>
        <v>Yes</v>
      </c>
      <c r="AC24" s="136">
        <f t="shared" si="6"/>
        <v>0</v>
      </c>
      <c r="AD24" s="152">
        <f>VLOOKUP($AC24,RATES!$A:$B,2,0)</f>
        <v>672</v>
      </c>
      <c r="AE24" s="153">
        <f t="shared" si="20"/>
        <v>22.090729783037474</v>
      </c>
      <c r="AF24" s="201">
        <f>'MONTHLY ROSTER'!L20+182.52</f>
        <v>182.52</v>
      </c>
      <c r="AG24" s="201" t="str">
        <f t="shared" si="23"/>
        <v/>
      </c>
      <c r="AH24" s="180" t="s">
        <v>30</v>
      </c>
      <c r="AI24" s="149">
        <f t="shared" si="21"/>
        <v>0</v>
      </c>
      <c r="AJ24" s="150"/>
      <c r="AK24" s="149">
        <f t="shared" si="22"/>
        <v>0</v>
      </c>
    </row>
    <row r="25" spans="1:37" ht="25.5" customHeight="1" x14ac:dyDescent="0.25">
      <c r="A25" s="137">
        <f>'MONTHLY ROSTER'!A21</f>
        <v>0</v>
      </c>
      <c r="B25" s="137">
        <f>'MONTHLY ROSTER'!B21</f>
        <v>0</v>
      </c>
      <c r="C25" s="137">
        <f>'MONTHLY ROSTER'!C21</f>
        <v>0</v>
      </c>
      <c r="D25" s="137">
        <f>'MONTHLY ROSTER'!D21</f>
        <v>0</v>
      </c>
      <c r="E25" s="130">
        <f>'MONTHLY ROSTER'!E21</f>
        <v>0</v>
      </c>
      <c r="F25" s="136">
        <f t="shared" si="7"/>
        <v>0</v>
      </c>
      <c r="G25" s="130">
        <f>'MONTHLY ROSTER'!J21</f>
        <v>0</v>
      </c>
      <c r="H25" s="130">
        <f>'MONTHLY ROSTER'!F21</f>
        <v>0</v>
      </c>
      <c r="I25" s="133" t="str">
        <f t="shared" si="8"/>
        <v>No</v>
      </c>
      <c r="J25" s="133" t="str">
        <f t="shared" si="0"/>
        <v xml:space="preserve"> </v>
      </c>
      <c r="K25" s="76" t="e">
        <f t="shared" si="9"/>
        <v>#VALUE!</v>
      </c>
      <c r="L25" s="130">
        <f>'MONTHLY ROSTER'!G21</f>
        <v>0</v>
      </c>
      <c r="M25" s="132" t="str">
        <f t="shared" si="10"/>
        <v>Yes</v>
      </c>
      <c r="N25" s="132">
        <f t="shared" si="11"/>
        <v>0</v>
      </c>
      <c r="O25" s="77">
        <f t="shared" si="12"/>
        <v>1</v>
      </c>
      <c r="P25" s="130">
        <f>'MONTHLY ROSTER'!K21</f>
        <v>0</v>
      </c>
      <c r="Q25" s="105" t="str">
        <f t="shared" si="13"/>
        <v>Yes</v>
      </c>
      <c r="R25" s="105">
        <f t="shared" si="14"/>
        <v>0</v>
      </c>
      <c r="S25" s="75">
        <f t="shared" si="15"/>
        <v>1</v>
      </c>
      <c r="T25" s="147">
        <f t="shared" si="16"/>
        <v>0</v>
      </c>
      <c r="U25" s="174">
        <f t="shared" si="1"/>
        <v>0</v>
      </c>
      <c r="V25" s="170">
        <f t="shared" si="2"/>
        <v>0</v>
      </c>
      <c r="W25" s="154">
        <f t="shared" si="17"/>
        <v>1</v>
      </c>
      <c r="X25" s="148">
        <f t="shared" si="3"/>
        <v>0</v>
      </c>
      <c r="Y25" s="148">
        <f t="shared" si="4"/>
        <v>1</v>
      </c>
      <c r="Z25" s="148">
        <f t="shared" si="5"/>
        <v>1</v>
      </c>
      <c r="AA25" s="159">
        <f t="shared" si="18"/>
        <v>2</v>
      </c>
      <c r="AB25" s="209" t="str">
        <f t="shared" si="19"/>
        <v>Yes</v>
      </c>
      <c r="AC25" s="136">
        <f t="shared" si="6"/>
        <v>0</v>
      </c>
      <c r="AD25" s="152">
        <f>VLOOKUP($AC25,RATES!$A:$B,2,0)</f>
        <v>672</v>
      </c>
      <c r="AE25" s="153">
        <f t="shared" si="20"/>
        <v>22.090729783037474</v>
      </c>
      <c r="AF25" s="201">
        <f>'MONTHLY ROSTER'!L21+182.52</f>
        <v>182.52</v>
      </c>
      <c r="AG25" s="201" t="str">
        <f t="shared" si="23"/>
        <v/>
      </c>
      <c r="AH25" s="180" t="s">
        <v>30</v>
      </c>
      <c r="AI25" s="149">
        <f t="shared" si="21"/>
        <v>0</v>
      </c>
      <c r="AJ25" s="150"/>
      <c r="AK25" s="149">
        <f t="shared" si="22"/>
        <v>0</v>
      </c>
    </row>
    <row r="26" spans="1:37" ht="25.5" customHeight="1" x14ac:dyDescent="0.25">
      <c r="A26" s="137">
        <f>'MONTHLY ROSTER'!A22</f>
        <v>0</v>
      </c>
      <c r="B26" s="137">
        <f>'MONTHLY ROSTER'!B22</f>
        <v>0</v>
      </c>
      <c r="C26" s="137">
        <f>'MONTHLY ROSTER'!C22</f>
        <v>0</v>
      </c>
      <c r="D26" s="137">
        <f>'MONTHLY ROSTER'!D22</f>
        <v>0</v>
      </c>
      <c r="E26" s="130">
        <f>'MONTHLY ROSTER'!E22</f>
        <v>0</v>
      </c>
      <c r="F26" s="136">
        <f t="shared" si="7"/>
        <v>0</v>
      </c>
      <c r="G26" s="130">
        <f>'MONTHLY ROSTER'!J22</f>
        <v>0</v>
      </c>
      <c r="H26" s="130">
        <f>'MONTHLY ROSTER'!F22</f>
        <v>0</v>
      </c>
      <c r="I26" s="133" t="str">
        <f t="shared" si="8"/>
        <v>No</v>
      </c>
      <c r="J26" s="133" t="str">
        <f t="shared" si="0"/>
        <v xml:space="preserve"> </v>
      </c>
      <c r="K26" s="76" t="e">
        <f t="shared" si="9"/>
        <v>#VALUE!</v>
      </c>
      <c r="L26" s="130">
        <f>'MONTHLY ROSTER'!G22</f>
        <v>0</v>
      </c>
      <c r="M26" s="132" t="str">
        <f t="shared" si="10"/>
        <v>Yes</v>
      </c>
      <c r="N26" s="132">
        <f t="shared" si="11"/>
        <v>0</v>
      </c>
      <c r="O26" s="77">
        <f t="shared" si="12"/>
        <v>1</v>
      </c>
      <c r="P26" s="130">
        <f>'MONTHLY ROSTER'!K22</f>
        <v>0</v>
      </c>
      <c r="Q26" s="105" t="str">
        <f t="shared" si="13"/>
        <v>Yes</v>
      </c>
      <c r="R26" s="105">
        <f t="shared" si="14"/>
        <v>0</v>
      </c>
      <c r="S26" s="75">
        <f t="shared" si="15"/>
        <v>1</v>
      </c>
      <c r="T26" s="147">
        <f t="shared" si="16"/>
        <v>0</v>
      </c>
      <c r="U26" s="174">
        <f t="shared" si="1"/>
        <v>0</v>
      </c>
      <c r="V26" s="170">
        <f t="shared" si="2"/>
        <v>0</v>
      </c>
      <c r="W26" s="154">
        <f t="shared" si="17"/>
        <v>1</v>
      </c>
      <c r="X26" s="148">
        <f t="shared" si="3"/>
        <v>0</v>
      </c>
      <c r="Y26" s="148">
        <f t="shared" si="4"/>
        <v>1</v>
      </c>
      <c r="Z26" s="148">
        <f t="shared" si="5"/>
        <v>1</v>
      </c>
      <c r="AA26" s="159">
        <f t="shared" si="18"/>
        <v>2</v>
      </c>
      <c r="AB26" s="209" t="str">
        <f t="shared" si="19"/>
        <v>Yes</v>
      </c>
      <c r="AC26" s="136">
        <f t="shared" si="6"/>
        <v>0</v>
      </c>
      <c r="AD26" s="152">
        <f>VLOOKUP($AC26,RATES!$A:$B,2,0)</f>
        <v>672</v>
      </c>
      <c r="AE26" s="153">
        <f t="shared" si="20"/>
        <v>22.090729783037474</v>
      </c>
      <c r="AF26" s="201">
        <f>'MONTHLY ROSTER'!L22+182.52</f>
        <v>182.52</v>
      </c>
      <c r="AG26" s="201" t="str">
        <f t="shared" si="23"/>
        <v/>
      </c>
      <c r="AH26" s="180" t="s">
        <v>30</v>
      </c>
      <c r="AI26" s="149">
        <f t="shared" si="21"/>
        <v>0</v>
      </c>
      <c r="AJ26" s="150"/>
      <c r="AK26" s="149">
        <f t="shared" si="22"/>
        <v>0</v>
      </c>
    </row>
    <row r="27" spans="1:37" ht="25.5" customHeight="1" x14ac:dyDescent="0.25">
      <c r="A27" s="137">
        <f>'MONTHLY ROSTER'!A23</f>
        <v>0</v>
      </c>
      <c r="B27" s="137">
        <f>'MONTHLY ROSTER'!B23</f>
        <v>0</v>
      </c>
      <c r="C27" s="137">
        <f>'MONTHLY ROSTER'!C23</f>
        <v>0</v>
      </c>
      <c r="D27" s="137">
        <f>'MONTHLY ROSTER'!D23</f>
        <v>0</v>
      </c>
      <c r="E27" s="130">
        <f>'MONTHLY ROSTER'!E23</f>
        <v>0</v>
      </c>
      <c r="F27" s="136">
        <f t="shared" si="7"/>
        <v>0</v>
      </c>
      <c r="G27" s="130">
        <f>'MONTHLY ROSTER'!J23</f>
        <v>0</v>
      </c>
      <c r="H27" s="130">
        <f>'MONTHLY ROSTER'!F23</f>
        <v>0</v>
      </c>
      <c r="I27" s="133" t="str">
        <f t="shared" si="8"/>
        <v>No</v>
      </c>
      <c r="J27" s="133" t="str">
        <f t="shared" si="0"/>
        <v xml:space="preserve"> </v>
      </c>
      <c r="K27" s="76" t="e">
        <f t="shared" si="9"/>
        <v>#VALUE!</v>
      </c>
      <c r="L27" s="130">
        <f>'MONTHLY ROSTER'!G23</f>
        <v>0</v>
      </c>
      <c r="M27" s="132" t="str">
        <f t="shared" si="10"/>
        <v>Yes</v>
      </c>
      <c r="N27" s="132">
        <f t="shared" si="11"/>
        <v>0</v>
      </c>
      <c r="O27" s="77">
        <f t="shared" si="12"/>
        <v>1</v>
      </c>
      <c r="P27" s="130">
        <f>'MONTHLY ROSTER'!K23</f>
        <v>0</v>
      </c>
      <c r="Q27" s="105" t="str">
        <f t="shared" si="13"/>
        <v>Yes</v>
      </c>
      <c r="R27" s="105">
        <f t="shared" si="14"/>
        <v>0</v>
      </c>
      <c r="S27" s="75">
        <f t="shared" si="15"/>
        <v>1</v>
      </c>
      <c r="T27" s="147">
        <f t="shared" si="16"/>
        <v>0</v>
      </c>
      <c r="U27" s="174">
        <f t="shared" si="1"/>
        <v>0</v>
      </c>
      <c r="V27" s="170">
        <f t="shared" si="2"/>
        <v>0</v>
      </c>
      <c r="W27" s="154">
        <f t="shared" si="17"/>
        <v>1</v>
      </c>
      <c r="X27" s="148">
        <f t="shared" si="3"/>
        <v>0</v>
      </c>
      <c r="Y27" s="148">
        <f t="shared" si="4"/>
        <v>1</v>
      </c>
      <c r="Z27" s="148">
        <f t="shared" si="5"/>
        <v>1</v>
      </c>
      <c r="AA27" s="159">
        <f t="shared" si="18"/>
        <v>2</v>
      </c>
      <c r="AB27" s="209" t="str">
        <f t="shared" si="19"/>
        <v>Yes</v>
      </c>
      <c r="AC27" s="136">
        <f t="shared" si="6"/>
        <v>0</v>
      </c>
      <c r="AD27" s="152">
        <f>VLOOKUP($AC27,RATES!$A:$B,2,0)</f>
        <v>672</v>
      </c>
      <c r="AE27" s="153">
        <f t="shared" si="20"/>
        <v>22.090729783037474</v>
      </c>
      <c r="AF27" s="201">
        <f>'MONTHLY ROSTER'!L23+182.52</f>
        <v>182.52</v>
      </c>
      <c r="AG27" s="201" t="str">
        <f t="shared" si="23"/>
        <v/>
      </c>
      <c r="AH27" s="180" t="s">
        <v>30</v>
      </c>
      <c r="AI27" s="149">
        <f t="shared" si="21"/>
        <v>0</v>
      </c>
      <c r="AJ27" s="150"/>
      <c r="AK27" s="149">
        <f t="shared" si="22"/>
        <v>0</v>
      </c>
    </row>
    <row r="28" spans="1:37" ht="25.5" customHeight="1" x14ac:dyDescent="0.25">
      <c r="A28" s="137">
        <f>'MONTHLY ROSTER'!A24</f>
        <v>0</v>
      </c>
      <c r="B28" s="137">
        <f>'MONTHLY ROSTER'!B24</f>
        <v>0</v>
      </c>
      <c r="C28" s="137">
        <f>'MONTHLY ROSTER'!C24</f>
        <v>0</v>
      </c>
      <c r="D28" s="137">
        <f>'MONTHLY ROSTER'!D24</f>
        <v>0</v>
      </c>
      <c r="E28" s="130">
        <f>'MONTHLY ROSTER'!E24</f>
        <v>0</v>
      </c>
      <c r="F28" s="136">
        <f t="shared" si="7"/>
        <v>0</v>
      </c>
      <c r="G28" s="130">
        <f>'MONTHLY ROSTER'!J24</f>
        <v>0</v>
      </c>
      <c r="H28" s="130">
        <f>'MONTHLY ROSTER'!F24</f>
        <v>0</v>
      </c>
      <c r="I28" s="133" t="str">
        <f t="shared" si="8"/>
        <v>No</v>
      </c>
      <c r="J28" s="133" t="str">
        <f t="shared" si="0"/>
        <v xml:space="preserve"> </v>
      </c>
      <c r="K28" s="76" t="e">
        <f t="shared" si="9"/>
        <v>#VALUE!</v>
      </c>
      <c r="L28" s="130">
        <f>'MONTHLY ROSTER'!G24</f>
        <v>0</v>
      </c>
      <c r="M28" s="132" t="str">
        <f t="shared" si="10"/>
        <v>Yes</v>
      </c>
      <c r="N28" s="132">
        <f t="shared" si="11"/>
        <v>0</v>
      </c>
      <c r="O28" s="77">
        <f t="shared" si="12"/>
        <v>1</v>
      </c>
      <c r="P28" s="130">
        <f>'MONTHLY ROSTER'!K24</f>
        <v>0</v>
      </c>
      <c r="Q28" s="105" t="str">
        <f t="shared" si="13"/>
        <v>Yes</v>
      </c>
      <c r="R28" s="105">
        <f t="shared" si="14"/>
        <v>0</v>
      </c>
      <c r="S28" s="75">
        <f t="shared" si="15"/>
        <v>1</v>
      </c>
      <c r="T28" s="147">
        <f t="shared" si="16"/>
        <v>0</v>
      </c>
      <c r="U28" s="174">
        <f t="shared" si="1"/>
        <v>0</v>
      </c>
      <c r="V28" s="170">
        <f t="shared" si="2"/>
        <v>0</v>
      </c>
      <c r="W28" s="154">
        <f t="shared" si="17"/>
        <v>1</v>
      </c>
      <c r="X28" s="148">
        <f t="shared" si="3"/>
        <v>0</v>
      </c>
      <c r="Y28" s="148">
        <f t="shared" si="4"/>
        <v>1</v>
      </c>
      <c r="Z28" s="148">
        <f t="shared" si="5"/>
        <v>1</v>
      </c>
      <c r="AA28" s="159">
        <f t="shared" si="18"/>
        <v>2</v>
      </c>
      <c r="AB28" s="209" t="str">
        <f t="shared" si="19"/>
        <v>Yes</v>
      </c>
      <c r="AC28" s="136">
        <f t="shared" si="6"/>
        <v>0</v>
      </c>
      <c r="AD28" s="152">
        <f>VLOOKUP($AC28,RATES!$A:$B,2,0)</f>
        <v>672</v>
      </c>
      <c r="AE28" s="153">
        <f t="shared" si="20"/>
        <v>22.090729783037474</v>
      </c>
      <c r="AF28" s="201">
        <f>'MONTHLY ROSTER'!L24+182.52</f>
        <v>182.52</v>
      </c>
      <c r="AG28" s="201" t="str">
        <f t="shared" si="23"/>
        <v/>
      </c>
      <c r="AH28" s="180" t="s">
        <v>30</v>
      </c>
      <c r="AI28" s="149">
        <f t="shared" si="21"/>
        <v>0</v>
      </c>
      <c r="AJ28" s="150"/>
      <c r="AK28" s="149">
        <f t="shared" si="22"/>
        <v>0</v>
      </c>
    </row>
    <row r="29" spans="1:37" ht="25.5" customHeight="1" x14ac:dyDescent="0.25">
      <c r="A29" s="137">
        <f>'MONTHLY ROSTER'!A25</f>
        <v>0</v>
      </c>
      <c r="B29" s="137">
        <f>'MONTHLY ROSTER'!B25</f>
        <v>0</v>
      </c>
      <c r="C29" s="137">
        <f>'MONTHLY ROSTER'!C25</f>
        <v>0</v>
      </c>
      <c r="D29" s="137">
        <f>'MONTHLY ROSTER'!D25</f>
        <v>0</v>
      </c>
      <c r="E29" s="130">
        <f>'MONTHLY ROSTER'!E25</f>
        <v>0</v>
      </c>
      <c r="F29" s="136">
        <f t="shared" si="7"/>
        <v>0</v>
      </c>
      <c r="G29" s="130">
        <f>'MONTHLY ROSTER'!J25</f>
        <v>0</v>
      </c>
      <c r="H29" s="130">
        <f>'MONTHLY ROSTER'!F25</f>
        <v>0</v>
      </c>
      <c r="I29" s="133" t="str">
        <f t="shared" si="8"/>
        <v>No</v>
      </c>
      <c r="J29" s="133" t="str">
        <f t="shared" si="0"/>
        <v xml:space="preserve"> </v>
      </c>
      <c r="K29" s="76" t="e">
        <f t="shared" si="9"/>
        <v>#VALUE!</v>
      </c>
      <c r="L29" s="130">
        <f>'MONTHLY ROSTER'!G25</f>
        <v>0</v>
      </c>
      <c r="M29" s="132" t="str">
        <f t="shared" si="10"/>
        <v>Yes</v>
      </c>
      <c r="N29" s="132">
        <f t="shared" si="11"/>
        <v>0</v>
      </c>
      <c r="O29" s="77">
        <f t="shared" si="12"/>
        <v>1</v>
      </c>
      <c r="P29" s="130">
        <f>'MONTHLY ROSTER'!K25</f>
        <v>0</v>
      </c>
      <c r="Q29" s="105" t="str">
        <f t="shared" si="13"/>
        <v>Yes</v>
      </c>
      <c r="R29" s="105">
        <f t="shared" si="14"/>
        <v>0</v>
      </c>
      <c r="S29" s="75">
        <f t="shared" si="15"/>
        <v>1</v>
      </c>
      <c r="T29" s="147">
        <f t="shared" si="16"/>
        <v>0</v>
      </c>
      <c r="U29" s="174">
        <f t="shared" si="1"/>
        <v>0</v>
      </c>
      <c r="V29" s="170">
        <f t="shared" si="2"/>
        <v>0</v>
      </c>
      <c r="W29" s="154">
        <f t="shared" si="17"/>
        <v>1</v>
      </c>
      <c r="X29" s="148">
        <f t="shared" si="3"/>
        <v>0</v>
      </c>
      <c r="Y29" s="148">
        <f t="shared" si="4"/>
        <v>1</v>
      </c>
      <c r="Z29" s="148">
        <f t="shared" si="5"/>
        <v>1</v>
      </c>
      <c r="AA29" s="159">
        <f t="shared" si="18"/>
        <v>2</v>
      </c>
      <c r="AB29" s="209" t="str">
        <f t="shared" si="19"/>
        <v>Yes</v>
      </c>
      <c r="AC29" s="136">
        <f t="shared" si="6"/>
        <v>0</v>
      </c>
      <c r="AD29" s="152">
        <f>VLOOKUP($AC29,RATES!$A:$B,2,0)</f>
        <v>672</v>
      </c>
      <c r="AE29" s="153">
        <f t="shared" si="20"/>
        <v>22.090729783037474</v>
      </c>
      <c r="AF29" s="201">
        <f>'MONTHLY ROSTER'!L25+182.52</f>
        <v>182.52</v>
      </c>
      <c r="AG29" s="201" t="str">
        <f t="shared" si="23"/>
        <v/>
      </c>
      <c r="AH29" s="180" t="s">
        <v>30</v>
      </c>
      <c r="AI29" s="149">
        <f t="shared" si="21"/>
        <v>0</v>
      </c>
      <c r="AJ29" s="150"/>
      <c r="AK29" s="149">
        <f t="shared" si="22"/>
        <v>0</v>
      </c>
    </row>
    <row r="30" spans="1:37" ht="25.5" customHeight="1" x14ac:dyDescent="0.25">
      <c r="A30" s="137">
        <f>'MONTHLY ROSTER'!A26</f>
        <v>0</v>
      </c>
      <c r="B30" s="137">
        <f>'MONTHLY ROSTER'!B26</f>
        <v>0</v>
      </c>
      <c r="C30" s="137">
        <f>'MONTHLY ROSTER'!C26</f>
        <v>0</v>
      </c>
      <c r="D30" s="137">
        <f>'MONTHLY ROSTER'!D26</f>
        <v>0</v>
      </c>
      <c r="E30" s="130">
        <f>'MONTHLY ROSTER'!E26</f>
        <v>0</v>
      </c>
      <c r="F30" s="136">
        <f t="shared" si="7"/>
        <v>0</v>
      </c>
      <c r="G30" s="130">
        <f>'MONTHLY ROSTER'!J26</f>
        <v>0</v>
      </c>
      <c r="H30" s="130">
        <f>'MONTHLY ROSTER'!F26</f>
        <v>0</v>
      </c>
      <c r="I30" s="133" t="str">
        <f t="shared" si="8"/>
        <v>No</v>
      </c>
      <c r="J30" s="133" t="str">
        <f t="shared" si="0"/>
        <v xml:space="preserve"> </v>
      </c>
      <c r="K30" s="76" t="e">
        <f t="shared" si="9"/>
        <v>#VALUE!</v>
      </c>
      <c r="L30" s="130">
        <f>'MONTHLY ROSTER'!G26</f>
        <v>0</v>
      </c>
      <c r="M30" s="132" t="str">
        <f t="shared" si="10"/>
        <v>Yes</v>
      </c>
      <c r="N30" s="132">
        <f t="shared" si="11"/>
        <v>0</v>
      </c>
      <c r="O30" s="77">
        <f t="shared" si="12"/>
        <v>1</v>
      </c>
      <c r="P30" s="130">
        <f>'MONTHLY ROSTER'!K26</f>
        <v>0</v>
      </c>
      <c r="Q30" s="105" t="str">
        <f t="shared" si="13"/>
        <v>Yes</v>
      </c>
      <c r="R30" s="105">
        <f t="shared" si="14"/>
        <v>0</v>
      </c>
      <c r="S30" s="75">
        <f t="shared" si="15"/>
        <v>1</v>
      </c>
      <c r="T30" s="147">
        <f t="shared" si="16"/>
        <v>0</v>
      </c>
      <c r="U30" s="174">
        <f t="shared" si="1"/>
        <v>0</v>
      </c>
      <c r="V30" s="170">
        <f t="shared" si="2"/>
        <v>0</v>
      </c>
      <c r="W30" s="154">
        <f t="shared" si="17"/>
        <v>1</v>
      </c>
      <c r="X30" s="148">
        <f t="shared" si="3"/>
        <v>0</v>
      </c>
      <c r="Y30" s="148">
        <f t="shared" si="4"/>
        <v>1</v>
      </c>
      <c r="Z30" s="148">
        <f t="shared" si="5"/>
        <v>1</v>
      </c>
      <c r="AA30" s="159">
        <f t="shared" si="18"/>
        <v>2</v>
      </c>
      <c r="AB30" s="209" t="str">
        <f t="shared" si="19"/>
        <v>Yes</v>
      </c>
      <c r="AC30" s="136">
        <f t="shared" si="6"/>
        <v>0</v>
      </c>
      <c r="AD30" s="152">
        <f>VLOOKUP($AC30,RATES!$A:$B,2,0)</f>
        <v>672</v>
      </c>
      <c r="AE30" s="153">
        <f t="shared" si="20"/>
        <v>22.090729783037474</v>
      </c>
      <c r="AF30" s="201">
        <f>'MONTHLY ROSTER'!L26+182.52</f>
        <v>182.52</v>
      </c>
      <c r="AG30" s="201" t="str">
        <f t="shared" si="23"/>
        <v/>
      </c>
      <c r="AH30" s="180" t="s">
        <v>30</v>
      </c>
      <c r="AI30" s="149">
        <f t="shared" si="21"/>
        <v>0</v>
      </c>
      <c r="AJ30" s="150"/>
      <c r="AK30" s="149">
        <f t="shared" si="22"/>
        <v>0</v>
      </c>
    </row>
    <row r="31" spans="1:37" ht="25.5" customHeight="1" x14ac:dyDescent="0.25">
      <c r="A31" s="137">
        <f>'MONTHLY ROSTER'!A27</f>
        <v>0</v>
      </c>
      <c r="B31" s="137">
        <f>'MONTHLY ROSTER'!B27</f>
        <v>0</v>
      </c>
      <c r="C31" s="137">
        <f>'MONTHLY ROSTER'!C27</f>
        <v>0</v>
      </c>
      <c r="D31" s="137">
        <f>'MONTHLY ROSTER'!D27</f>
        <v>0</v>
      </c>
      <c r="E31" s="130">
        <f>'MONTHLY ROSTER'!E27</f>
        <v>0</v>
      </c>
      <c r="F31" s="136">
        <f t="shared" si="7"/>
        <v>0</v>
      </c>
      <c r="G31" s="130">
        <f>'MONTHLY ROSTER'!J27</f>
        <v>0</v>
      </c>
      <c r="H31" s="130">
        <f>'MONTHLY ROSTER'!F27</f>
        <v>0</v>
      </c>
      <c r="I31" s="133" t="str">
        <f t="shared" si="8"/>
        <v>No</v>
      </c>
      <c r="J31" s="133" t="str">
        <f t="shared" si="0"/>
        <v xml:space="preserve"> </v>
      </c>
      <c r="K31" s="76" t="e">
        <f t="shared" si="9"/>
        <v>#VALUE!</v>
      </c>
      <c r="L31" s="130">
        <f>'MONTHLY ROSTER'!G27</f>
        <v>0</v>
      </c>
      <c r="M31" s="132" t="str">
        <f t="shared" si="10"/>
        <v>Yes</v>
      </c>
      <c r="N31" s="132">
        <f t="shared" si="11"/>
        <v>0</v>
      </c>
      <c r="O31" s="77">
        <f t="shared" si="12"/>
        <v>1</v>
      </c>
      <c r="P31" s="130">
        <f>'MONTHLY ROSTER'!K27</f>
        <v>0</v>
      </c>
      <c r="Q31" s="105" t="str">
        <f t="shared" si="13"/>
        <v>Yes</v>
      </c>
      <c r="R31" s="105">
        <f t="shared" si="14"/>
        <v>0</v>
      </c>
      <c r="S31" s="75">
        <f t="shared" si="15"/>
        <v>1</v>
      </c>
      <c r="T31" s="147">
        <f t="shared" si="16"/>
        <v>0</v>
      </c>
      <c r="U31" s="174">
        <f t="shared" si="1"/>
        <v>0</v>
      </c>
      <c r="V31" s="170">
        <f t="shared" si="2"/>
        <v>0</v>
      </c>
      <c r="W31" s="154">
        <f t="shared" si="17"/>
        <v>1</v>
      </c>
      <c r="X31" s="148">
        <f t="shared" si="3"/>
        <v>0</v>
      </c>
      <c r="Y31" s="148">
        <f t="shared" si="4"/>
        <v>1</v>
      </c>
      <c r="Z31" s="148">
        <f t="shared" si="5"/>
        <v>1</v>
      </c>
      <c r="AA31" s="159">
        <f t="shared" si="18"/>
        <v>2</v>
      </c>
      <c r="AB31" s="209" t="str">
        <f t="shared" si="19"/>
        <v>Yes</v>
      </c>
      <c r="AC31" s="136">
        <f t="shared" si="6"/>
        <v>0</v>
      </c>
      <c r="AD31" s="152">
        <f>VLOOKUP($AC31,RATES!$A:$B,2,0)</f>
        <v>672</v>
      </c>
      <c r="AE31" s="153">
        <f t="shared" si="20"/>
        <v>22.090729783037474</v>
      </c>
      <c r="AF31" s="201">
        <f>'MONTHLY ROSTER'!L27+182.52</f>
        <v>182.52</v>
      </c>
      <c r="AG31" s="201" t="str">
        <f t="shared" si="23"/>
        <v/>
      </c>
      <c r="AH31" s="180" t="s">
        <v>30</v>
      </c>
      <c r="AI31" s="149">
        <f t="shared" si="21"/>
        <v>0</v>
      </c>
      <c r="AJ31" s="150"/>
      <c r="AK31" s="149">
        <f t="shared" si="22"/>
        <v>0</v>
      </c>
    </row>
    <row r="32" spans="1:37" ht="25.5" customHeight="1" x14ac:dyDescent="0.25">
      <c r="A32" s="137">
        <f>'MONTHLY ROSTER'!A28</f>
        <v>0</v>
      </c>
      <c r="B32" s="137">
        <f>'MONTHLY ROSTER'!B28</f>
        <v>0</v>
      </c>
      <c r="C32" s="137">
        <f>'MONTHLY ROSTER'!C28</f>
        <v>0</v>
      </c>
      <c r="D32" s="137">
        <f>'MONTHLY ROSTER'!D28</f>
        <v>0</v>
      </c>
      <c r="E32" s="130">
        <f>'MONTHLY ROSTER'!E28</f>
        <v>0</v>
      </c>
      <c r="F32" s="136">
        <f t="shared" si="7"/>
        <v>0</v>
      </c>
      <c r="G32" s="130">
        <f>'MONTHLY ROSTER'!J28</f>
        <v>0</v>
      </c>
      <c r="H32" s="130">
        <f>'MONTHLY ROSTER'!F28</f>
        <v>0</v>
      </c>
      <c r="I32" s="133" t="str">
        <f t="shared" si="8"/>
        <v>No</v>
      </c>
      <c r="J32" s="133" t="str">
        <f t="shared" si="0"/>
        <v xml:space="preserve"> </v>
      </c>
      <c r="K32" s="76" t="e">
        <f t="shared" si="9"/>
        <v>#VALUE!</v>
      </c>
      <c r="L32" s="130">
        <f>'MONTHLY ROSTER'!G28</f>
        <v>0</v>
      </c>
      <c r="M32" s="132" t="str">
        <f t="shared" si="10"/>
        <v>Yes</v>
      </c>
      <c r="N32" s="132">
        <f t="shared" si="11"/>
        <v>0</v>
      </c>
      <c r="O32" s="77">
        <f t="shared" si="12"/>
        <v>1</v>
      </c>
      <c r="P32" s="130">
        <f>'MONTHLY ROSTER'!K28</f>
        <v>0</v>
      </c>
      <c r="Q32" s="105" t="str">
        <f t="shared" si="13"/>
        <v>Yes</v>
      </c>
      <c r="R32" s="105">
        <f t="shared" si="14"/>
        <v>0</v>
      </c>
      <c r="S32" s="75">
        <f t="shared" si="15"/>
        <v>1</v>
      </c>
      <c r="T32" s="147">
        <f t="shared" si="16"/>
        <v>0</v>
      </c>
      <c r="U32" s="174">
        <f t="shared" si="1"/>
        <v>0</v>
      </c>
      <c r="V32" s="170">
        <f t="shared" si="2"/>
        <v>0</v>
      </c>
      <c r="W32" s="154">
        <f t="shared" si="17"/>
        <v>1</v>
      </c>
      <c r="X32" s="148">
        <f t="shared" si="3"/>
        <v>0</v>
      </c>
      <c r="Y32" s="148">
        <f t="shared" si="4"/>
        <v>1</v>
      </c>
      <c r="Z32" s="148">
        <f t="shared" si="5"/>
        <v>1</v>
      </c>
      <c r="AA32" s="159">
        <f t="shared" si="18"/>
        <v>2</v>
      </c>
      <c r="AB32" s="209" t="str">
        <f t="shared" si="19"/>
        <v>Yes</v>
      </c>
      <c r="AC32" s="136">
        <f t="shared" si="6"/>
        <v>0</v>
      </c>
      <c r="AD32" s="152">
        <f>VLOOKUP($AC32,RATES!$A:$B,2,0)</f>
        <v>672</v>
      </c>
      <c r="AE32" s="153">
        <f t="shared" si="20"/>
        <v>22.090729783037474</v>
      </c>
      <c r="AF32" s="201">
        <f>'MONTHLY ROSTER'!L28+182.52</f>
        <v>182.52</v>
      </c>
      <c r="AG32" s="201" t="str">
        <f t="shared" si="23"/>
        <v/>
      </c>
      <c r="AH32" s="180" t="s">
        <v>30</v>
      </c>
      <c r="AI32" s="149">
        <f t="shared" si="21"/>
        <v>0</v>
      </c>
      <c r="AJ32" s="150"/>
      <c r="AK32" s="149">
        <f t="shared" si="22"/>
        <v>0</v>
      </c>
    </row>
    <row r="33" spans="1:37" ht="25.5" customHeight="1" x14ac:dyDescent="0.25">
      <c r="A33" s="137">
        <f>'MONTHLY ROSTER'!A29</f>
        <v>0</v>
      </c>
      <c r="B33" s="137">
        <f>'MONTHLY ROSTER'!B29</f>
        <v>0</v>
      </c>
      <c r="C33" s="137">
        <f>'MONTHLY ROSTER'!C29</f>
        <v>0</v>
      </c>
      <c r="D33" s="137">
        <f>'MONTHLY ROSTER'!D29</f>
        <v>0</v>
      </c>
      <c r="E33" s="130">
        <f>'MONTHLY ROSTER'!E29</f>
        <v>0</v>
      </c>
      <c r="F33" s="136">
        <f t="shared" si="7"/>
        <v>0</v>
      </c>
      <c r="G33" s="130">
        <f>'MONTHLY ROSTER'!J29</f>
        <v>0</v>
      </c>
      <c r="H33" s="130">
        <f>'MONTHLY ROSTER'!F29</f>
        <v>0</v>
      </c>
      <c r="I33" s="133" t="str">
        <f t="shared" si="8"/>
        <v>No</v>
      </c>
      <c r="J33" s="133" t="str">
        <f t="shared" si="0"/>
        <v xml:space="preserve"> </v>
      </c>
      <c r="K33" s="76" t="e">
        <f t="shared" si="9"/>
        <v>#VALUE!</v>
      </c>
      <c r="L33" s="130">
        <f>'MONTHLY ROSTER'!G29</f>
        <v>0</v>
      </c>
      <c r="M33" s="132" t="str">
        <f t="shared" si="10"/>
        <v>Yes</v>
      </c>
      <c r="N33" s="132">
        <f t="shared" si="11"/>
        <v>0</v>
      </c>
      <c r="O33" s="77">
        <f t="shared" si="12"/>
        <v>1</v>
      </c>
      <c r="P33" s="130">
        <f>'MONTHLY ROSTER'!K29</f>
        <v>0</v>
      </c>
      <c r="Q33" s="105" t="str">
        <f t="shared" si="13"/>
        <v>Yes</v>
      </c>
      <c r="R33" s="105">
        <f t="shared" si="14"/>
        <v>0</v>
      </c>
      <c r="S33" s="75">
        <f t="shared" si="15"/>
        <v>1</v>
      </c>
      <c r="T33" s="147">
        <f t="shared" si="16"/>
        <v>0</v>
      </c>
      <c r="U33" s="174">
        <f t="shared" si="1"/>
        <v>0</v>
      </c>
      <c r="V33" s="170">
        <f t="shared" si="2"/>
        <v>0</v>
      </c>
      <c r="W33" s="154">
        <f t="shared" si="17"/>
        <v>1</v>
      </c>
      <c r="X33" s="148">
        <f t="shared" si="3"/>
        <v>0</v>
      </c>
      <c r="Y33" s="148">
        <f t="shared" si="4"/>
        <v>1</v>
      </c>
      <c r="Z33" s="148">
        <f t="shared" si="5"/>
        <v>1</v>
      </c>
      <c r="AA33" s="159">
        <f t="shared" si="18"/>
        <v>2</v>
      </c>
      <c r="AB33" s="209" t="str">
        <f t="shared" si="19"/>
        <v>Yes</v>
      </c>
      <c r="AC33" s="136">
        <f t="shared" si="6"/>
        <v>0</v>
      </c>
      <c r="AD33" s="152">
        <f>VLOOKUP($AC33,RATES!$A:$B,2,0)</f>
        <v>672</v>
      </c>
      <c r="AE33" s="153">
        <f t="shared" si="20"/>
        <v>22.090729783037474</v>
      </c>
      <c r="AF33" s="201">
        <f>'MONTHLY ROSTER'!L29+182.52</f>
        <v>182.52</v>
      </c>
      <c r="AG33" s="201" t="str">
        <f t="shared" si="23"/>
        <v/>
      </c>
      <c r="AH33" s="180" t="s">
        <v>30</v>
      </c>
      <c r="AI33" s="149">
        <f t="shared" si="21"/>
        <v>0</v>
      </c>
      <c r="AJ33" s="150"/>
      <c r="AK33" s="149">
        <f t="shared" si="22"/>
        <v>0</v>
      </c>
    </row>
    <row r="34" spans="1:37" ht="25.5" customHeight="1" x14ac:dyDescent="0.25">
      <c r="A34" s="137">
        <f>'MONTHLY ROSTER'!A30</f>
        <v>0</v>
      </c>
      <c r="B34" s="137">
        <f>'MONTHLY ROSTER'!B30</f>
        <v>0</v>
      </c>
      <c r="C34" s="137">
        <f>'MONTHLY ROSTER'!C30</f>
        <v>0</v>
      </c>
      <c r="D34" s="137">
        <f>'MONTHLY ROSTER'!D30</f>
        <v>0</v>
      </c>
      <c r="E34" s="130">
        <f>'MONTHLY ROSTER'!E30</f>
        <v>0</v>
      </c>
      <c r="F34" s="136">
        <f t="shared" si="7"/>
        <v>0</v>
      </c>
      <c r="G34" s="130">
        <f>'MONTHLY ROSTER'!J30</f>
        <v>0</v>
      </c>
      <c r="H34" s="130">
        <f>'MONTHLY ROSTER'!F30</f>
        <v>0</v>
      </c>
      <c r="I34" s="133" t="str">
        <f t="shared" si="8"/>
        <v>No</v>
      </c>
      <c r="J34" s="133" t="str">
        <f t="shared" si="0"/>
        <v xml:space="preserve"> </v>
      </c>
      <c r="K34" s="76" t="e">
        <f t="shared" si="9"/>
        <v>#VALUE!</v>
      </c>
      <c r="L34" s="130">
        <f>'MONTHLY ROSTER'!G30</f>
        <v>0</v>
      </c>
      <c r="M34" s="132" t="str">
        <f t="shared" si="10"/>
        <v>Yes</v>
      </c>
      <c r="N34" s="132">
        <f t="shared" si="11"/>
        <v>0</v>
      </c>
      <c r="O34" s="77">
        <f t="shared" si="12"/>
        <v>1</v>
      </c>
      <c r="P34" s="130">
        <f>'MONTHLY ROSTER'!K30</f>
        <v>0</v>
      </c>
      <c r="Q34" s="105" t="str">
        <f t="shared" si="13"/>
        <v>Yes</v>
      </c>
      <c r="R34" s="105">
        <f t="shared" si="14"/>
        <v>0</v>
      </c>
      <c r="S34" s="75">
        <f t="shared" si="15"/>
        <v>1</v>
      </c>
      <c r="T34" s="147">
        <f t="shared" si="16"/>
        <v>0</v>
      </c>
      <c r="U34" s="174">
        <f t="shared" si="1"/>
        <v>0</v>
      </c>
      <c r="V34" s="170">
        <f t="shared" si="2"/>
        <v>0</v>
      </c>
      <c r="W34" s="154">
        <f t="shared" si="17"/>
        <v>1</v>
      </c>
      <c r="X34" s="148">
        <f t="shared" si="3"/>
        <v>0</v>
      </c>
      <c r="Y34" s="148">
        <f t="shared" si="4"/>
        <v>1</v>
      </c>
      <c r="Z34" s="148">
        <f t="shared" si="5"/>
        <v>1</v>
      </c>
      <c r="AA34" s="159">
        <f t="shared" si="18"/>
        <v>2</v>
      </c>
      <c r="AB34" s="209" t="str">
        <f t="shared" si="19"/>
        <v>Yes</v>
      </c>
      <c r="AC34" s="136">
        <f t="shared" si="6"/>
        <v>0</v>
      </c>
      <c r="AD34" s="152">
        <f>VLOOKUP($AC34,RATES!$A:$B,2,0)</f>
        <v>672</v>
      </c>
      <c r="AE34" s="153">
        <f t="shared" si="20"/>
        <v>22.090729783037474</v>
      </c>
      <c r="AF34" s="201">
        <f>'MONTHLY ROSTER'!L30+182.52</f>
        <v>182.52</v>
      </c>
      <c r="AG34" s="201" t="str">
        <f t="shared" si="23"/>
        <v/>
      </c>
      <c r="AH34" s="180" t="s">
        <v>30</v>
      </c>
      <c r="AI34" s="149">
        <f t="shared" si="21"/>
        <v>0</v>
      </c>
      <c r="AJ34" s="150"/>
      <c r="AK34" s="149">
        <f t="shared" si="22"/>
        <v>0</v>
      </c>
    </row>
    <row r="35" spans="1:37" ht="25.5" customHeight="1" x14ac:dyDescent="0.25">
      <c r="A35" s="137">
        <f>'MONTHLY ROSTER'!A31</f>
        <v>0</v>
      </c>
      <c r="B35" s="137">
        <f>'MONTHLY ROSTER'!B31</f>
        <v>0</v>
      </c>
      <c r="C35" s="137">
        <f>'MONTHLY ROSTER'!C31</f>
        <v>0</v>
      </c>
      <c r="D35" s="137">
        <f>'MONTHLY ROSTER'!D31</f>
        <v>0</v>
      </c>
      <c r="E35" s="130">
        <f>'MONTHLY ROSTER'!E31</f>
        <v>0</v>
      </c>
      <c r="F35" s="136">
        <f t="shared" si="7"/>
        <v>0</v>
      </c>
      <c r="G35" s="130">
        <f>'MONTHLY ROSTER'!J31</f>
        <v>0</v>
      </c>
      <c r="H35" s="130">
        <f>'MONTHLY ROSTER'!F31</f>
        <v>0</v>
      </c>
      <c r="I35" s="133" t="str">
        <f t="shared" si="8"/>
        <v>No</v>
      </c>
      <c r="J35" s="133" t="str">
        <f t="shared" si="0"/>
        <v xml:space="preserve"> </v>
      </c>
      <c r="K35" s="76" t="e">
        <f t="shared" si="9"/>
        <v>#VALUE!</v>
      </c>
      <c r="L35" s="130">
        <f>'MONTHLY ROSTER'!G31</f>
        <v>0</v>
      </c>
      <c r="M35" s="132" t="str">
        <f t="shared" si="10"/>
        <v>Yes</v>
      </c>
      <c r="N35" s="132">
        <f t="shared" si="11"/>
        <v>0</v>
      </c>
      <c r="O35" s="77">
        <f t="shared" si="12"/>
        <v>1</v>
      </c>
      <c r="P35" s="130">
        <f>'MONTHLY ROSTER'!K31</f>
        <v>0</v>
      </c>
      <c r="Q35" s="105" t="str">
        <f t="shared" si="13"/>
        <v>Yes</v>
      </c>
      <c r="R35" s="105">
        <f t="shared" si="14"/>
        <v>0</v>
      </c>
      <c r="S35" s="75">
        <f t="shared" si="15"/>
        <v>1</v>
      </c>
      <c r="T35" s="147">
        <f t="shared" si="16"/>
        <v>0</v>
      </c>
      <c r="U35" s="174">
        <f t="shared" si="1"/>
        <v>0</v>
      </c>
      <c r="V35" s="170">
        <f t="shared" si="2"/>
        <v>0</v>
      </c>
      <c r="W35" s="154">
        <f t="shared" si="17"/>
        <v>1</v>
      </c>
      <c r="X35" s="148">
        <f t="shared" si="3"/>
        <v>0</v>
      </c>
      <c r="Y35" s="148">
        <f t="shared" si="4"/>
        <v>1</v>
      </c>
      <c r="Z35" s="148">
        <f t="shared" si="5"/>
        <v>1</v>
      </c>
      <c r="AA35" s="159">
        <f t="shared" si="18"/>
        <v>2</v>
      </c>
      <c r="AB35" s="209" t="str">
        <f t="shared" si="19"/>
        <v>Yes</v>
      </c>
      <c r="AC35" s="136">
        <f t="shared" si="6"/>
        <v>0</v>
      </c>
      <c r="AD35" s="152">
        <f>VLOOKUP($AC35,RATES!$A:$B,2,0)</f>
        <v>672</v>
      </c>
      <c r="AE35" s="153">
        <f t="shared" si="20"/>
        <v>22.090729783037474</v>
      </c>
      <c r="AF35" s="201">
        <f>'MONTHLY ROSTER'!L31+182.52</f>
        <v>182.52</v>
      </c>
      <c r="AG35" s="201" t="str">
        <f t="shared" si="23"/>
        <v/>
      </c>
      <c r="AH35" s="180" t="s">
        <v>30</v>
      </c>
      <c r="AI35" s="149">
        <f t="shared" si="21"/>
        <v>0</v>
      </c>
      <c r="AJ35" s="150"/>
      <c r="AK35" s="149">
        <f t="shared" si="22"/>
        <v>0</v>
      </c>
    </row>
    <row r="36" spans="1:37" ht="25.5" customHeight="1" x14ac:dyDescent="0.25">
      <c r="A36" s="137">
        <f>'MONTHLY ROSTER'!A32</f>
        <v>0</v>
      </c>
      <c r="B36" s="137">
        <f>'MONTHLY ROSTER'!B32</f>
        <v>0</v>
      </c>
      <c r="C36" s="137">
        <f>'MONTHLY ROSTER'!C32</f>
        <v>0</v>
      </c>
      <c r="D36" s="137">
        <f>'MONTHLY ROSTER'!D32</f>
        <v>0</v>
      </c>
      <c r="E36" s="130">
        <f>'MONTHLY ROSTER'!E32</f>
        <v>0</v>
      </c>
      <c r="F36" s="136">
        <f t="shared" si="7"/>
        <v>0</v>
      </c>
      <c r="G36" s="130">
        <f>'MONTHLY ROSTER'!J32</f>
        <v>0</v>
      </c>
      <c r="H36" s="130">
        <f>'MONTHLY ROSTER'!F32</f>
        <v>0</v>
      </c>
      <c r="I36" s="133" t="str">
        <f t="shared" si="8"/>
        <v>No</v>
      </c>
      <c r="J36" s="133" t="str">
        <f t="shared" si="0"/>
        <v xml:space="preserve"> </v>
      </c>
      <c r="K36" s="76" t="e">
        <f t="shared" si="9"/>
        <v>#VALUE!</v>
      </c>
      <c r="L36" s="130">
        <f>'MONTHLY ROSTER'!G32</f>
        <v>0</v>
      </c>
      <c r="M36" s="132" t="str">
        <f t="shared" si="10"/>
        <v>Yes</v>
      </c>
      <c r="N36" s="132">
        <f t="shared" si="11"/>
        <v>0</v>
      </c>
      <c r="O36" s="77">
        <f t="shared" si="12"/>
        <v>1</v>
      </c>
      <c r="P36" s="130">
        <f>'MONTHLY ROSTER'!K32</f>
        <v>0</v>
      </c>
      <c r="Q36" s="105" t="str">
        <f t="shared" si="13"/>
        <v>Yes</v>
      </c>
      <c r="R36" s="105">
        <f t="shared" si="14"/>
        <v>0</v>
      </c>
      <c r="S36" s="75">
        <f t="shared" si="15"/>
        <v>1</v>
      </c>
      <c r="T36" s="147">
        <f t="shared" si="16"/>
        <v>0</v>
      </c>
      <c r="U36" s="174">
        <f t="shared" si="1"/>
        <v>0</v>
      </c>
      <c r="V36" s="170">
        <f t="shared" si="2"/>
        <v>0</v>
      </c>
      <c r="W36" s="154">
        <f t="shared" si="17"/>
        <v>1</v>
      </c>
      <c r="X36" s="148">
        <f t="shared" si="3"/>
        <v>0</v>
      </c>
      <c r="Y36" s="148">
        <f t="shared" si="4"/>
        <v>1</v>
      </c>
      <c r="Z36" s="148">
        <f t="shared" si="5"/>
        <v>1</v>
      </c>
      <c r="AA36" s="159">
        <f t="shared" si="18"/>
        <v>2</v>
      </c>
      <c r="AB36" s="209" t="str">
        <f t="shared" si="19"/>
        <v>Yes</v>
      </c>
      <c r="AC36" s="136">
        <f t="shared" si="6"/>
        <v>0</v>
      </c>
      <c r="AD36" s="152">
        <f>VLOOKUP($AC36,RATES!$A:$B,2,0)</f>
        <v>672</v>
      </c>
      <c r="AE36" s="153">
        <f t="shared" si="20"/>
        <v>22.090729783037474</v>
      </c>
      <c r="AF36" s="201">
        <f>'MONTHLY ROSTER'!L32+182.52</f>
        <v>182.52</v>
      </c>
      <c r="AG36" s="201" t="str">
        <f t="shared" si="23"/>
        <v/>
      </c>
      <c r="AH36" s="180" t="s">
        <v>30</v>
      </c>
      <c r="AI36" s="149">
        <f t="shared" si="21"/>
        <v>0</v>
      </c>
      <c r="AJ36" s="150"/>
      <c r="AK36" s="149">
        <f t="shared" si="22"/>
        <v>0</v>
      </c>
    </row>
    <row r="37" spans="1:37" ht="25.5" customHeight="1" x14ac:dyDescent="0.25">
      <c r="A37" s="137">
        <f>'MONTHLY ROSTER'!A33</f>
        <v>0</v>
      </c>
      <c r="B37" s="137">
        <f>'MONTHLY ROSTER'!B33</f>
        <v>0</v>
      </c>
      <c r="C37" s="137">
        <f>'MONTHLY ROSTER'!C33</f>
        <v>0</v>
      </c>
      <c r="D37" s="137">
        <f>'MONTHLY ROSTER'!D33</f>
        <v>0</v>
      </c>
      <c r="E37" s="130">
        <f>'MONTHLY ROSTER'!E33</f>
        <v>0</v>
      </c>
      <c r="F37" s="136">
        <f t="shared" si="7"/>
        <v>0</v>
      </c>
      <c r="G37" s="130">
        <f>'MONTHLY ROSTER'!J33</f>
        <v>0</v>
      </c>
      <c r="H37" s="130">
        <f>'MONTHLY ROSTER'!F33</f>
        <v>0</v>
      </c>
      <c r="I37" s="133" t="str">
        <f t="shared" si="8"/>
        <v>No</v>
      </c>
      <c r="J37" s="133" t="str">
        <f t="shared" si="0"/>
        <v xml:space="preserve"> </v>
      </c>
      <c r="K37" s="76" t="e">
        <f t="shared" si="9"/>
        <v>#VALUE!</v>
      </c>
      <c r="L37" s="130">
        <f>'MONTHLY ROSTER'!G33</f>
        <v>0</v>
      </c>
      <c r="M37" s="132" t="str">
        <f t="shared" si="10"/>
        <v>Yes</v>
      </c>
      <c r="N37" s="132">
        <f t="shared" si="11"/>
        <v>0</v>
      </c>
      <c r="O37" s="77">
        <f t="shared" si="12"/>
        <v>1</v>
      </c>
      <c r="P37" s="130">
        <f>'MONTHLY ROSTER'!K33</f>
        <v>0</v>
      </c>
      <c r="Q37" s="105" t="str">
        <f t="shared" si="13"/>
        <v>Yes</v>
      </c>
      <c r="R37" s="105">
        <f t="shared" si="14"/>
        <v>0</v>
      </c>
      <c r="S37" s="75">
        <f t="shared" si="15"/>
        <v>1</v>
      </c>
      <c r="T37" s="147">
        <f t="shared" si="16"/>
        <v>0</v>
      </c>
      <c r="U37" s="174">
        <f t="shared" si="1"/>
        <v>0</v>
      </c>
      <c r="V37" s="170">
        <f t="shared" si="2"/>
        <v>0</v>
      </c>
      <c r="W37" s="154">
        <f t="shared" si="17"/>
        <v>1</v>
      </c>
      <c r="X37" s="148">
        <f t="shared" si="3"/>
        <v>0</v>
      </c>
      <c r="Y37" s="148">
        <f t="shared" si="4"/>
        <v>1</v>
      </c>
      <c r="Z37" s="148">
        <f t="shared" si="5"/>
        <v>1</v>
      </c>
      <c r="AA37" s="159">
        <f t="shared" si="18"/>
        <v>2</v>
      </c>
      <c r="AB37" s="209" t="str">
        <f t="shared" si="19"/>
        <v>Yes</v>
      </c>
      <c r="AC37" s="136">
        <f t="shared" si="6"/>
        <v>0</v>
      </c>
      <c r="AD37" s="152">
        <f>VLOOKUP($AC37,RATES!$A:$B,2,0)</f>
        <v>672</v>
      </c>
      <c r="AE37" s="153">
        <f t="shared" si="20"/>
        <v>22.090729783037474</v>
      </c>
      <c r="AF37" s="201">
        <f>'MONTHLY ROSTER'!L33+182.52</f>
        <v>182.52</v>
      </c>
      <c r="AG37" s="201" t="str">
        <f t="shared" si="23"/>
        <v/>
      </c>
      <c r="AH37" s="180" t="s">
        <v>30</v>
      </c>
      <c r="AI37" s="149">
        <f t="shared" si="21"/>
        <v>0</v>
      </c>
      <c r="AJ37" s="150"/>
      <c r="AK37" s="149">
        <f t="shared" si="22"/>
        <v>0</v>
      </c>
    </row>
    <row r="38" spans="1:37" ht="25.5" customHeight="1" x14ac:dyDescent="0.25">
      <c r="A38" s="137">
        <f>'MONTHLY ROSTER'!A34</f>
        <v>0</v>
      </c>
      <c r="B38" s="137">
        <f>'MONTHLY ROSTER'!B34</f>
        <v>0</v>
      </c>
      <c r="C38" s="137">
        <f>'MONTHLY ROSTER'!C34</f>
        <v>0</v>
      </c>
      <c r="D38" s="137">
        <f>'MONTHLY ROSTER'!D34</f>
        <v>0</v>
      </c>
      <c r="E38" s="130">
        <f>'MONTHLY ROSTER'!E34</f>
        <v>0</v>
      </c>
      <c r="F38" s="136">
        <f t="shared" si="7"/>
        <v>0</v>
      </c>
      <c r="G38" s="130">
        <f>'MONTHLY ROSTER'!J34</f>
        <v>0</v>
      </c>
      <c r="H38" s="130">
        <f>'MONTHLY ROSTER'!F34</f>
        <v>0</v>
      </c>
      <c r="I38" s="133" t="str">
        <f t="shared" si="8"/>
        <v>No</v>
      </c>
      <c r="J38" s="133" t="str">
        <f t="shared" si="0"/>
        <v xml:space="preserve"> </v>
      </c>
      <c r="K38" s="76" t="e">
        <f t="shared" si="9"/>
        <v>#VALUE!</v>
      </c>
      <c r="L38" s="130">
        <f>'MONTHLY ROSTER'!G34</f>
        <v>0</v>
      </c>
      <c r="M38" s="132" t="str">
        <f t="shared" si="10"/>
        <v>Yes</v>
      </c>
      <c r="N38" s="132">
        <f t="shared" si="11"/>
        <v>0</v>
      </c>
      <c r="O38" s="77">
        <f t="shared" si="12"/>
        <v>1</v>
      </c>
      <c r="P38" s="130">
        <f>'MONTHLY ROSTER'!K34</f>
        <v>0</v>
      </c>
      <c r="Q38" s="105" t="str">
        <f t="shared" si="13"/>
        <v>Yes</v>
      </c>
      <c r="R38" s="105">
        <f t="shared" si="14"/>
        <v>0</v>
      </c>
      <c r="S38" s="75">
        <f t="shared" si="15"/>
        <v>1</v>
      </c>
      <c r="T38" s="147">
        <f t="shared" si="16"/>
        <v>0</v>
      </c>
      <c r="U38" s="174">
        <f t="shared" si="1"/>
        <v>0</v>
      </c>
      <c r="V38" s="170">
        <f t="shared" si="2"/>
        <v>0</v>
      </c>
      <c r="W38" s="154">
        <f t="shared" si="17"/>
        <v>1</v>
      </c>
      <c r="X38" s="148">
        <f t="shared" si="3"/>
        <v>0</v>
      </c>
      <c r="Y38" s="148">
        <f t="shared" si="4"/>
        <v>1</v>
      </c>
      <c r="Z38" s="148">
        <f t="shared" si="5"/>
        <v>1</v>
      </c>
      <c r="AA38" s="159">
        <f t="shared" si="18"/>
        <v>2</v>
      </c>
      <c r="AB38" s="209" t="str">
        <f t="shared" si="19"/>
        <v>Yes</v>
      </c>
      <c r="AC38" s="136">
        <f t="shared" si="6"/>
        <v>0</v>
      </c>
      <c r="AD38" s="152">
        <f>VLOOKUP($AC38,RATES!$A:$B,2,0)</f>
        <v>672</v>
      </c>
      <c r="AE38" s="153">
        <f t="shared" si="20"/>
        <v>22.090729783037474</v>
      </c>
      <c r="AF38" s="201">
        <f>'MONTHLY ROSTER'!L34+182.52</f>
        <v>182.52</v>
      </c>
      <c r="AG38" s="201" t="str">
        <f t="shared" si="23"/>
        <v/>
      </c>
      <c r="AH38" s="180" t="s">
        <v>30</v>
      </c>
      <c r="AI38" s="149">
        <f t="shared" si="21"/>
        <v>0</v>
      </c>
      <c r="AJ38" s="150"/>
      <c r="AK38" s="149">
        <f t="shared" si="22"/>
        <v>0</v>
      </c>
    </row>
    <row r="39" spans="1:37" ht="25.5" customHeight="1" x14ac:dyDescent="0.25">
      <c r="A39" s="137">
        <f>'MONTHLY ROSTER'!A35</f>
        <v>0</v>
      </c>
      <c r="B39" s="137">
        <f>'MONTHLY ROSTER'!B35</f>
        <v>0</v>
      </c>
      <c r="C39" s="137">
        <f>'MONTHLY ROSTER'!C35</f>
        <v>0</v>
      </c>
      <c r="D39" s="137">
        <f>'MONTHLY ROSTER'!D35</f>
        <v>0</v>
      </c>
      <c r="E39" s="130">
        <f>'MONTHLY ROSTER'!E35</f>
        <v>0</v>
      </c>
      <c r="F39" s="136">
        <f t="shared" si="7"/>
        <v>0</v>
      </c>
      <c r="G39" s="130">
        <f>'MONTHLY ROSTER'!J35</f>
        <v>0</v>
      </c>
      <c r="H39" s="130">
        <f>'MONTHLY ROSTER'!F35</f>
        <v>0</v>
      </c>
      <c r="I39" s="133" t="str">
        <f t="shared" si="8"/>
        <v>No</v>
      </c>
      <c r="J39" s="133" t="str">
        <f t="shared" si="0"/>
        <v xml:space="preserve"> </v>
      </c>
      <c r="K39" s="76" t="e">
        <f t="shared" si="9"/>
        <v>#VALUE!</v>
      </c>
      <c r="L39" s="130">
        <f>'MONTHLY ROSTER'!G35</f>
        <v>0</v>
      </c>
      <c r="M39" s="132" t="str">
        <f t="shared" si="10"/>
        <v>Yes</v>
      </c>
      <c r="N39" s="132">
        <f t="shared" si="11"/>
        <v>0</v>
      </c>
      <c r="O39" s="77">
        <f t="shared" si="12"/>
        <v>1</v>
      </c>
      <c r="P39" s="130">
        <f>'MONTHLY ROSTER'!K35</f>
        <v>0</v>
      </c>
      <c r="Q39" s="105" t="str">
        <f t="shared" si="13"/>
        <v>Yes</v>
      </c>
      <c r="R39" s="105">
        <f t="shared" si="14"/>
        <v>0</v>
      </c>
      <c r="S39" s="75">
        <f t="shared" si="15"/>
        <v>1</v>
      </c>
      <c r="T39" s="147">
        <f t="shared" si="16"/>
        <v>0</v>
      </c>
      <c r="U39" s="174">
        <f t="shared" si="1"/>
        <v>0</v>
      </c>
      <c r="V39" s="170">
        <f t="shared" si="2"/>
        <v>0</v>
      </c>
      <c r="W39" s="154">
        <f t="shared" si="17"/>
        <v>1</v>
      </c>
      <c r="X39" s="148">
        <f t="shared" si="3"/>
        <v>0</v>
      </c>
      <c r="Y39" s="148">
        <f t="shared" si="4"/>
        <v>1</v>
      </c>
      <c r="Z39" s="148">
        <f t="shared" si="5"/>
        <v>1</v>
      </c>
      <c r="AA39" s="159">
        <f t="shared" si="18"/>
        <v>2</v>
      </c>
      <c r="AB39" s="209" t="str">
        <f t="shared" si="19"/>
        <v>Yes</v>
      </c>
      <c r="AC39" s="136">
        <f t="shared" si="6"/>
        <v>0</v>
      </c>
      <c r="AD39" s="152">
        <f>VLOOKUP($AC39,RATES!$A:$B,2,0)</f>
        <v>672</v>
      </c>
      <c r="AE39" s="153">
        <f t="shared" si="20"/>
        <v>22.090729783037474</v>
      </c>
      <c r="AF39" s="201">
        <f>'MONTHLY ROSTER'!L35+182.52</f>
        <v>182.52</v>
      </c>
      <c r="AG39" s="201" t="str">
        <f t="shared" si="23"/>
        <v/>
      </c>
      <c r="AH39" s="180" t="s">
        <v>30</v>
      </c>
      <c r="AI39" s="149">
        <f t="shared" si="21"/>
        <v>0</v>
      </c>
      <c r="AJ39" s="150"/>
      <c r="AK39" s="149">
        <f t="shared" si="22"/>
        <v>0</v>
      </c>
    </row>
    <row r="40" spans="1:37" s="14" customFormat="1" ht="16.5" hidden="1" customHeight="1" x14ac:dyDescent="0.25">
      <c r="A40" s="31"/>
      <c r="B40" s="32"/>
      <c r="C40" s="33"/>
      <c r="D40" s="32"/>
      <c r="E40" s="34"/>
      <c r="F40" s="106"/>
      <c r="G40" s="106"/>
      <c r="H40" s="35"/>
      <c r="I40" s="106"/>
      <c r="J40" s="35"/>
      <c r="K40" s="107"/>
      <c r="L40" s="36"/>
      <c r="M40" s="106"/>
      <c r="N40" s="36"/>
      <c r="O40" s="36"/>
      <c r="P40" s="106"/>
      <c r="Q40" s="106"/>
      <c r="R40" s="106"/>
      <c r="S40" s="106"/>
      <c r="T40" s="36"/>
      <c r="U40" s="163"/>
      <c r="V40" s="171"/>
      <c r="W40" s="163"/>
      <c r="X40" s="36"/>
      <c r="Y40" s="36"/>
      <c r="Z40" s="36"/>
      <c r="AA40" s="36"/>
      <c r="AB40" s="36"/>
      <c r="AC40" s="106"/>
      <c r="AD40" s="106"/>
      <c r="AF40" s="202"/>
      <c r="AG40" s="202"/>
      <c r="AI40" s="108"/>
      <c r="AJ40" s="108"/>
      <c r="AK40" s="109"/>
    </row>
    <row r="41" spans="1:37" hidden="1" x14ac:dyDescent="0.25">
      <c r="A41" s="37" t="s">
        <v>60</v>
      </c>
      <c r="B41" s="38"/>
      <c r="C41" s="38"/>
      <c r="D41" s="38"/>
      <c r="E41" s="39"/>
      <c r="F41" s="134"/>
      <c r="AC41" s="134"/>
      <c r="AD41" s="142"/>
    </row>
    <row r="42" spans="1:37" ht="5.45" hidden="1" customHeight="1" x14ac:dyDescent="0.25">
      <c r="A42" s="41"/>
      <c r="B42" s="42"/>
      <c r="C42" s="43"/>
      <c r="D42" s="43"/>
      <c r="E42" s="44"/>
      <c r="F42" s="42"/>
      <c r="AC42" s="42"/>
      <c r="AD42" s="143"/>
    </row>
    <row r="43" spans="1:37" ht="14.45" hidden="1" customHeight="1" x14ac:dyDescent="0.25">
      <c r="A43" s="217" t="s">
        <v>61</v>
      </c>
      <c r="B43" s="218"/>
      <c r="C43" s="218"/>
      <c r="D43" s="218"/>
      <c r="E43" s="219"/>
      <c r="F43" s="70"/>
      <c r="AC43" s="70"/>
      <c r="AD43" s="144"/>
    </row>
    <row r="44" spans="1:37" s="54" customFormat="1" hidden="1" x14ac:dyDescent="0.25">
      <c r="A44" s="217"/>
      <c r="B44" s="218"/>
      <c r="C44" s="218"/>
      <c r="D44" s="218"/>
      <c r="E44" s="219"/>
      <c r="F44" s="70"/>
      <c r="H44" s="40"/>
      <c r="J44" s="40"/>
      <c r="K44" s="40"/>
      <c r="L44" s="40"/>
      <c r="N44" s="40"/>
      <c r="O44" s="40"/>
      <c r="T44" s="158"/>
      <c r="U44" s="146"/>
      <c r="V44" s="172"/>
      <c r="W44" s="146"/>
      <c r="X44" s="158"/>
      <c r="Y44" s="158"/>
      <c r="Z44" s="158"/>
      <c r="AA44" s="158"/>
      <c r="AB44" s="158"/>
      <c r="AC44" s="70"/>
      <c r="AD44" s="144"/>
      <c r="AE44" s="72"/>
      <c r="AF44" s="203"/>
      <c r="AG44" s="203"/>
      <c r="AH44" s="72"/>
      <c r="AI44" s="78"/>
      <c r="AJ44" s="78"/>
      <c r="AK44" s="79"/>
    </row>
    <row r="45" spans="1:37" s="54" customFormat="1" hidden="1" x14ac:dyDescent="0.25">
      <c r="A45" s="69"/>
      <c r="B45" s="70"/>
      <c r="C45" s="70"/>
      <c r="D45" s="70"/>
      <c r="E45" s="71"/>
      <c r="F45" s="70"/>
      <c r="H45" s="40"/>
      <c r="J45" s="40"/>
      <c r="K45" s="40"/>
      <c r="L45" s="40"/>
      <c r="N45" s="40"/>
      <c r="O45" s="40"/>
      <c r="T45" s="158"/>
      <c r="U45" s="146"/>
      <c r="V45" s="172"/>
      <c r="W45" s="146"/>
      <c r="X45" s="158"/>
      <c r="Y45" s="158"/>
      <c r="Z45" s="158"/>
      <c r="AA45" s="158"/>
      <c r="AB45" s="158"/>
      <c r="AC45" s="70"/>
      <c r="AD45" s="144"/>
      <c r="AE45" s="72"/>
      <c r="AF45" s="203"/>
      <c r="AG45" s="203"/>
      <c r="AH45" s="72"/>
      <c r="AI45" s="78"/>
      <c r="AJ45" s="78"/>
      <c r="AK45" s="79"/>
    </row>
    <row r="46" spans="1:37" s="54" customFormat="1" ht="5.45" hidden="1" customHeight="1" x14ac:dyDescent="0.25">
      <c r="A46" s="41"/>
      <c r="B46" s="42"/>
      <c r="C46" s="43"/>
      <c r="D46" s="43"/>
      <c r="E46" s="44"/>
      <c r="F46" s="42"/>
      <c r="H46" s="40"/>
      <c r="J46" s="40"/>
      <c r="K46" s="40"/>
      <c r="L46" s="40"/>
      <c r="N46" s="40"/>
      <c r="O46" s="40"/>
      <c r="T46" s="158"/>
      <c r="U46" s="146"/>
      <c r="V46" s="172"/>
      <c r="W46" s="146"/>
      <c r="X46" s="158"/>
      <c r="Y46" s="158"/>
      <c r="Z46" s="158"/>
      <c r="AA46" s="158"/>
      <c r="AB46" s="158"/>
      <c r="AC46" s="42"/>
      <c r="AD46" s="143"/>
      <c r="AE46" s="72"/>
      <c r="AF46" s="203"/>
      <c r="AG46" s="203"/>
      <c r="AH46" s="72"/>
      <c r="AI46" s="78"/>
      <c r="AJ46" s="78"/>
      <c r="AK46" s="79"/>
    </row>
    <row r="47" spans="1:37" s="54" customFormat="1" hidden="1" x14ac:dyDescent="0.25">
      <c r="A47" s="177"/>
      <c r="B47" s="178"/>
      <c r="C47" s="179"/>
      <c r="D47" s="179"/>
      <c r="E47" s="44"/>
      <c r="F47" s="42"/>
      <c r="H47" s="40"/>
      <c r="J47" s="40"/>
      <c r="K47" s="40"/>
      <c r="L47" s="40"/>
      <c r="N47" s="40"/>
      <c r="O47" s="40"/>
      <c r="T47" s="158"/>
      <c r="U47" s="146"/>
      <c r="V47" s="172"/>
      <c r="W47" s="146"/>
      <c r="X47" s="158"/>
      <c r="Y47" s="158"/>
      <c r="Z47" s="158"/>
      <c r="AA47" s="158"/>
      <c r="AB47" s="158"/>
      <c r="AC47" s="42"/>
      <c r="AD47" s="143"/>
      <c r="AE47" s="72"/>
      <c r="AF47" s="203"/>
      <c r="AG47" s="203"/>
      <c r="AH47" s="72"/>
      <c r="AI47" s="78"/>
      <c r="AJ47" s="78"/>
      <c r="AK47" s="79"/>
    </row>
    <row r="48" spans="1:37" s="54" customFormat="1" hidden="1" x14ac:dyDescent="0.25">
      <c r="A48" s="110" t="s">
        <v>62</v>
      </c>
      <c r="B48" s="111"/>
      <c r="C48" s="112"/>
      <c r="D48" s="113" t="s">
        <v>9</v>
      </c>
      <c r="E48" s="44"/>
      <c r="F48" s="42"/>
      <c r="H48" s="40"/>
      <c r="J48" s="40"/>
      <c r="K48" s="40"/>
      <c r="L48" s="40"/>
      <c r="N48" s="40"/>
      <c r="O48" s="40"/>
      <c r="T48" s="158"/>
      <c r="U48" s="146"/>
      <c r="V48" s="172"/>
      <c r="W48" s="146"/>
      <c r="X48" s="158"/>
      <c r="Y48" s="158"/>
      <c r="Z48" s="158"/>
      <c r="AA48" s="158"/>
      <c r="AB48" s="158"/>
      <c r="AC48" s="42"/>
      <c r="AD48" s="143"/>
      <c r="AE48" s="72"/>
      <c r="AF48" s="203"/>
      <c r="AG48" s="203"/>
      <c r="AH48" s="72"/>
      <c r="AI48" s="78"/>
      <c r="AJ48" s="78"/>
      <c r="AK48" s="79"/>
    </row>
    <row r="49" spans="1:37" s="54" customFormat="1" hidden="1" x14ac:dyDescent="0.25">
      <c r="A49" s="48"/>
      <c r="B49" s="49"/>
      <c r="C49" s="50"/>
      <c r="D49" s="50"/>
      <c r="E49" s="51"/>
      <c r="F49" s="135"/>
      <c r="H49" s="40"/>
      <c r="J49" s="40"/>
      <c r="K49" s="40"/>
      <c r="L49" s="40"/>
      <c r="N49" s="40"/>
      <c r="O49" s="40"/>
      <c r="T49" s="158"/>
      <c r="U49" s="146"/>
      <c r="V49" s="172"/>
      <c r="W49" s="146"/>
      <c r="X49" s="158"/>
      <c r="Y49" s="158"/>
      <c r="Z49" s="158"/>
      <c r="AA49" s="158"/>
      <c r="AB49" s="158"/>
      <c r="AC49" s="135"/>
      <c r="AD49" s="145"/>
      <c r="AE49" s="72"/>
      <c r="AF49" s="203"/>
      <c r="AG49" s="203"/>
      <c r="AH49" s="72"/>
      <c r="AI49" s="78"/>
      <c r="AJ49" s="78"/>
      <c r="AK49" s="79"/>
    </row>
    <row r="50" spans="1:37" hidden="1" x14ac:dyDescent="0.25"/>
    <row r="51" spans="1:37" hidden="1" x14ac:dyDescent="0.25"/>
  </sheetData>
  <sheetProtection sheet="1" objects="1" scenarios="1"/>
  <mergeCells count="4">
    <mergeCell ref="A43:E44"/>
    <mergeCell ref="A3:B3"/>
    <mergeCell ref="AI10:AK10"/>
    <mergeCell ref="A1:G1"/>
  </mergeCells>
  <printOptions horizontalCentered="1"/>
  <pageMargins left="0.2" right="0.2" top="0.25" bottom="0.25" header="0.3" footer="0.3"/>
  <pageSetup paperSize="5" scale="66" fitToHeight="2" orientation="landscape"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Sheet4!$A$1:$A$3</xm:f>
          </x14:formula1>
          <xm:sqref>AH13:AH39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4" sqref="A4"/>
    </sheetView>
  </sheetViews>
  <sheetFormatPr defaultRowHeight="15" x14ac:dyDescent="0.25"/>
  <sheetData>
    <row r="1" spans="1:1" x14ac:dyDescent="0.25">
      <c r="A1" t="s">
        <v>30</v>
      </c>
    </row>
    <row r="2" spans="1:1" x14ac:dyDescent="0.25">
      <c r="A2" t="s">
        <v>13</v>
      </c>
    </row>
    <row r="3" spans="1:1" x14ac:dyDescent="0.25">
      <c r="A3"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E23"/>
  <sheetViews>
    <sheetView showGridLines="0" topLeftCell="A5" workbookViewId="0">
      <selection activeCell="A24" sqref="A24"/>
    </sheetView>
  </sheetViews>
  <sheetFormatPr defaultRowHeight="15" x14ac:dyDescent="0.25"/>
  <cols>
    <col min="1" max="1" width="8.7109375" style="121"/>
    <col min="2" max="2" width="10.42578125" style="122" customWidth="1"/>
  </cols>
  <sheetData>
    <row r="1" spans="1:5" ht="18.75" x14ac:dyDescent="0.3">
      <c r="A1" s="114" t="s">
        <v>23</v>
      </c>
      <c r="B1" s="115"/>
    </row>
    <row r="2" spans="1:5" ht="9" customHeight="1" thickBot="1" x14ac:dyDescent="0.35">
      <c r="A2" s="114"/>
      <c r="B2" s="115"/>
    </row>
    <row r="3" spans="1:5" ht="15.75" thickBot="1" x14ac:dyDescent="0.3">
      <c r="A3" s="127" t="s">
        <v>24</v>
      </c>
      <c r="B3" s="128" t="s">
        <v>25</v>
      </c>
      <c r="D3" s="127" t="s">
        <v>24</v>
      </c>
      <c r="E3" s="128" t="s">
        <v>25</v>
      </c>
    </row>
    <row r="4" spans="1:5" x14ac:dyDescent="0.25">
      <c r="A4" s="116">
        <v>0</v>
      </c>
      <c r="B4" s="117">
        <v>672</v>
      </c>
      <c r="D4" s="123" t="s">
        <v>27</v>
      </c>
      <c r="E4" s="124">
        <v>672</v>
      </c>
    </row>
    <row r="5" spans="1:5" x14ac:dyDescent="0.25">
      <c r="A5" s="116">
        <v>1</v>
      </c>
      <c r="B5" s="117">
        <v>672</v>
      </c>
      <c r="D5" s="123" t="s">
        <v>28</v>
      </c>
      <c r="E5" s="124">
        <v>796</v>
      </c>
    </row>
    <row r="6" spans="1:5" ht="15.75" thickBot="1" x14ac:dyDescent="0.3">
      <c r="A6" s="116">
        <v>2</v>
      </c>
      <c r="B6" s="117">
        <v>672</v>
      </c>
      <c r="D6" s="125" t="s">
        <v>29</v>
      </c>
      <c r="E6" s="126">
        <v>810</v>
      </c>
    </row>
    <row r="7" spans="1:5" x14ac:dyDescent="0.25">
      <c r="A7" s="116">
        <v>3</v>
      </c>
      <c r="B7" s="117">
        <v>672</v>
      </c>
    </row>
    <row r="8" spans="1:5" x14ac:dyDescent="0.25">
      <c r="A8" s="116">
        <v>4</v>
      </c>
      <c r="B8" s="117">
        <v>672</v>
      </c>
    </row>
    <row r="9" spans="1:5" x14ac:dyDescent="0.25">
      <c r="A9" s="116">
        <v>5</v>
      </c>
      <c r="B9" s="117">
        <v>672</v>
      </c>
      <c r="D9" s="119"/>
    </row>
    <row r="10" spans="1:5" x14ac:dyDescent="0.25">
      <c r="A10" s="116">
        <v>6</v>
      </c>
      <c r="B10" s="117">
        <v>796</v>
      </c>
      <c r="D10" s="66"/>
    </row>
    <row r="11" spans="1:5" x14ac:dyDescent="0.25">
      <c r="A11" s="116">
        <v>7</v>
      </c>
      <c r="B11" s="117">
        <v>796</v>
      </c>
    </row>
    <row r="12" spans="1:5" x14ac:dyDescent="0.25">
      <c r="A12" s="116">
        <v>8</v>
      </c>
      <c r="B12" s="117">
        <v>796</v>
      </c>
    </row>
    <row r="13" spans="1:5" x14ac:dyDescent="0.25">
      <c r="A13" s="116">
        <v>9</v>
      </c>
      <c r="B13" s="117">
        <v>796</v>
      </c>
    </row>
    <row r="14" spans="1:5" x14ac:dyDescent="0.25">
      <c r="A14" s="116">
        <v>10</v>
      </c>
      <c r="B14" s="117">
        <v>796</v>
      </c>
    </row>
    <row r="15" spans="1:5" x14ac:dyDescent="0.25">
      <c r="A15" s="116">
        <v>11</v>
      </c>
      <c r="B15" s="117">
        <v>796</v>
      </c>
    </row>
    <row r="16" spans="1:5" x14ac:dyDescent="0.25">
      <c r="A16" s="116">
        <v>12</v>
      </c>
      <c r="B16" s="117">
        <v>810</v>
      </c>
    </row>
    <row r="17" spans="1:2" x14ac:dyDescent="0.25">
      <c r="A17" s="116">
        <v>13</v>
      </c>
      <c r="B17" s="117">
        <v>810</v>
      </c>
    </row>
    <row r="18" spans="1:2" x14ac:dyDescent="0.25">
      <c r="A18" s="116">
        <v>14</v>
      </c>
      <c r="B18" s="117">
        <v>810</v>
      </c>
    </row>
    <row r="19" spans="1:2" x14ac:dyDescent="0.25">
      <c r="A19" s="116">
        <v>15</v>
      </c>
      <c r="B19" s="117">
        <v>810</v>
      </c>
    </row>
    <row r="20" spans="1:2" x14ac:dyDescent="0.25">
      <c r="A20" s="116">
        <v>16</v>
      </c>
      <c r="B20" s="117">
        <v>810</v>
      </c>
    </row>
    <row r="21" spans="1:2" x14ac:dyDescent="0.25">
      <c r="A21" s="116">
        <v>17</v>
      </c>
      <c r="B21" s="117">
        <v>810</v>
      </c>
    </row>
    <row r="22" spans="1:2" ht="15.75" thickBot="1" x14ac:dyDescent="0.3">
      <c r="A22" s="120">
        <v>18</v>
      </c>
      <c r="B22" s="118">
        <v>810</v>
      </c>
    </row>
    <row r="23" spans="1:2" x14ac:dyDescent="0.25">
      <c r="A23" s="121">
        <v>122</v>
      </c>
      <c r="B23" s="12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MONTHLY ROSTER</vt:lpstr>
      <vt:lpstr>MONTHLY INVOICE</vt:lpstr>
      <vt:lpstr>Sheet4</vt:lpstr>
      <vt:lpstr>RATES</vt:lpstr>
      <vt:lpstr>INSTRUCTIONS!Print_Area</vt:lpstr>
      <vt:lpstr>'MONTHLY INVOICE'!Print_Area</vt:lpstr>
      <vt:lpstr>'MONTHLY ROSTER'!Print_Area</vt:lpstr>
      <vt:lpstr>'MONTHLY INVOICE'!Print_Titles</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Dolgash, Debbie (DCYF)</cp:lastModifiedBy>
  <cp:lastPrinted>2022-02-15T22:50:29Z</cp:lastPrinted>
  <dcterms:created xsi:type="dcterms:W3CDTF">2022-01-26T00:22:08Z</dcterms:created>
  <dcterms:modified xsi:type="dcterms:W3CDTF">2022-03-09T19:22:23Z</dcterms:modified>
</cp:coreProperties>
</file>